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D:\Năm 2024- 2025\Họp thu chi hè 2025\"/>
    </mc:Choice>
  </mc:AlternateContent>
  <xr:revisionPtr revIDLastSave="0" documentId="13_ncr:1_{E2B218D7-2432-4FE3-893F-6A5AE15BB7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hân lịch 28.5  (2)" sheetId="4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Q32" i="2" l="1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</calcChain>
</file>

<file path=xl/sharedStrings.xml><?xml version="1.0" encoding="utf-8"?>
<sst xmlns="http://schemas.openxmlformats.org/spreadsheetml/2006/main" count="701" uniqueCount="93">
  <si>
    <t>TRƯỜNG MNB NGŨ HIỆP</t>
  </si>
  <si>
    <t xml:space="preserve">PHÂN CÔNG LÀM HÈ THÁNG 6/2024 </t>
  </si>
  <si>
    <t>DS đăng ký làm hè</t>
  </si>
  <si>
    <t>Tuần/ Thứ</t>
  </si>
  <si>
    <t>KHU VIỆT YÊN</t>
  </si>
  <si>
    <t>KHU TƯƠNG CHÚC</t>
  </si>
  <si>
    <t>TRỰC VĂN PHÒNG</t>
  </si>
  <si>
    <t>Dự kiến số công</t>
  </si>
  <si>
    <t xml:space="preserve"> (B1+C1+D1): 21 HS</t>
  </si>
  <si>
    <t>(B1+B2+B3+ B4 +A) :(26+7 A)</t>
  </si>
  <si>
    <t>(C1+C2+ C3):  30 HS</t>
  </si>
  <si>
    <t xml:space="preserve"> D2 + D1 : 20 +10 HS</t>
  </si>
  <si>
    <t>D3: 26</t>
  </si>
  <si>
    <t>Học tại lớp D1</t>
  </si>
  <si>
    <t>Học tại lớp B2</t>
  </si>
  <si>
    <t>Học tại lớp C3</t>
  </si>
  <si>
    <t>Học tại lớp D2</t>
  </si>
  <si>
    <t>Học tại lớp D3</t>
  </si>
  <si>
    <t>Tổ nuôi</t>
  </si>
  <si>
    <t xml:space="preserve">BGH  </t>
  </si>
  <si>
    <t>VP</t>
  </si>
  <si>
    <t xml:space="preserve">Tên GV </t>
  </si>
  <si>
    <t>Số công</t>
  </si>
  <si>
    <t>Mỹ Linh</t>
  </si>
  <si>
    <t>Cô số 1</t>
  </si>
  <si>
    <t>Cô số 2</t>
  </si>
  <si>
    <t>Cô số 3</t>
  </si>
  <si>
    <t>Ph. Trang</t>
  </si>
  <si>
    <r>
      <rPr>
        <b/>
        <sz val="13"/>
        <color theme="1"/>
        <rFont val="Times New Roman"/>
        <charset val="134"/>
      </rPr>
      <t xml:space="preserve">Tuần I.                 </t>
    </r>
    <r>
      <rPr>
        <b/>
        <sz val="12"/>
        <color theme="1"/>
        <rFont val="Times New Roman"/>
        <charset val="134"/>
      </rPr>
      <t>( Từ  2-&gt;6/6)</t>
    </r>
  </si>
  <si>
    <t>Nhàn</t>
  </si>
  <si>
    <t>Dương</t>
  </si>
  <si>
    <t>Ng. yến</t>
  </si>
  <si>
    <t>Hiền</t>
  </si>
  <si>
    <t>Ng Trang</t>
  </si>
  <si>
    <t>Định</t>
  </si>
  <si>
    <t>Mùi</t>
  </si>
  <si>
    <t>Yến CN</t>
  </si>
  <si>
    <t>Tươi, Trang</t>
  </si>
  <si>
    <t>Đ/c : Soan -P HT</t>
  </si>
  <si>
    <t>Hà y tế</t>
  </si>
  <si>
    <t>Bình</t>
  </si>
  <si>
    <t>Dương Linh</t>
  </si>
  <si>
    <r>
      <rPr>
        <b/>
        <sz val="13"/>
        <color theme="1"/>
        <rFont val="Times New Roman"/>
        <charset val="134"/>
      </rPr>
      <t xml:space="preserve">Tuần II              </t>
    </r>
    <r>
      <rPr>
        <b/>
        <sz val="12"/>
        <color theme="1"/>
        <rFont val="Times New Roman"/>
        <charset val="134"/>
      </rPr>
      <t>( Từ 9-&gt;13/6)</t>
    </r>
  </si>
  <si>
    <t>Nhung</t>
  </si>
  <si>
    <t>Phạm Yến</t>
  </si>
  <si>
    <t>Thu</t>
  </si>
  <si>
    <t>Ngọc</t>
  </si>
  <si>
    <t>Duyên, Giang</t>
  </si>
  <si>
    <t>Đ/c :  Yến - HT</t>
  </si>
  <si>
    <t>Tuyền -KT</t>
  </si>
  <si>
    <t>Dung B</t>
  </si>
  <si>
    <t>Lệ Thuý</t>
  </si>
  <si>
    <t>Lệ Thúy</t>
  </si>
  <si>
    <t>Phượng</t>
  </si>
  <si>
    <r>
      <rPr>
        <b/>
        <sz val="13"/>
        <color theme="1"/>
        <rFont val="Times New Roman"/>
        <charset val="134"/>
      </rPr>
      <t xml:space="preserve">Tuần III </t>
    </r>
    <r>
      <rPr>
        <b/>
        <sz val="12"/>
        <color theme="1"/>
        <rFont val="Times New Roman"/>
        <charset val="134"/>
      </rPr>
      <t>(16-&gt;20/6)</t>
    </r>
  </si>
  <si>
    <t>Ph. Yến</t>
  </si>
  <si>
    <t>Tr Thuý</t>
  </si>
  <si>
    <t>Hạnh</t>
  </si>
  <si>
    <t>Ánh</t>
  </si>
  <si>
    <t>Ngần, Duyên</t>
  </si>
  <si>
    <t>Ngần, Giang</t>
  </si>
  <si>
    <t>Ng. Yến</t>
  </si>
  <si>
    <t xml:space="preserve">Đ. Trang </t>
  </si>
  <si>
    <t>Hương, ngần</t>
  </si>
  <si>
    <t>Tuần IV (23-&gt;27,30/6)</t>
  </si>
  <si>
    <t>Ng. Thúy</t>
  </si>
  <si>
    <t>Phí Yến</t>
  </si>
  <si>
    <t>Hương, Ngần</t>
  </si>
  <si>
    <t>Thương</t>
  </si>
  <si>
    <t>Hương,Tươi</t>
  </si>
  <si>
    <t>Hương,Trang</t>
  </si>
  <si>
    <t>Tuyền</t>
  </si>
  <si>
    <r>
      <rPr>
        <i/>
        <sz val="11"/>
        <rFont val="Times New Roman"/>
        <charset val="134"/>
      </rPr>
      <t xml:space="preserve">   </t>
    </r>
    <r>
      <rPr>
        <sz val="11"/>
        <rFont val="Times New Roman"/>
        <charset val="134"/>
      </rPr>
      <t xml:space="preserve"> Trên đây là lịch phân công làm hè tháng 6/2025  của nhà trường, đề nghị các đồng chí  giáo viên đi làm nghiêm túc,thực hiện đúng chuyền phân công nhóm  lớp để đảm bảo tuyệt đối </t>
    </r>
  </si>
  <si>
    <t xml:space="preserve">Ngày ……..tháng…………năm  2024   </t>
  </si>
  <si>
    <t>T/M BGH</t>
  </si>
  <si>
    <t>Phó. Hiệu Trưởng</t>
  </si>
  <si>
    <t>Ghi chú: Chưa  phân lịch làm thứ 7  ( Đ/c nào ít công phân tiếp học thứ 7)</t>
  </si>
  <si>
    <t>Hiền xin làm tuần 1 vì phải đua con đi thi</t>
  </si>
  <si>
    <t>Lệ thúy xin làm tuần 2 vì tuần 1 phải về……</t>
  </si>
  <si>
    <t>Mỹ linh xin làm tuần 1 vì tuần sau nhà….</t>
  </si>
  <si>
    <t>p trang xin đi tuần 1</t>
  </si>
  <si>
    <t xml:space="preserve">PHÂN CÔNG LÀM HÈ THÁNG 7/2025 </t>
  </si>
  <si>
    <t>Đ/c :  Yến  - Soan</t>
  </si>
  <si>
    <t>Hương, Yến CN</t>
  </si>
  <si>
    <t>Ngần, Tươi</t>
  </si>
  <si>
    <t>Ngần, Yến</t>
  </si>
  <si>
    <t>Ngần, Hương</t>
  </si>
  <si>
    <t>Ngần, Trang</t>
  </si>
  <si>
    <t>Cô số 1 7h</t>
  </si>
  <si>
    <t>Cô số 2 - 7h30</t>
  </si>
  <si>
    <t>Ngày ……..tháng…………năm  2025</t>
  </si>
  <si>
    <r>
      <t xml:space="preserve">   </t>
    </r>
    <r>
      <rPr>
        <sz val="14"/>
        <rFont val="Times New Roman"/>
        <family val="1"/>
      </rPr>
      <t xml:space="preserve"> Trên đây là lịch phân công làm hè tháng 6/2025  của nhà trường, đề nghị các đồng chí  giáo viên đi làm nghiêm túc,thực hiện đúng chuyền phân công nhóm  lớp để đảm bảo tuyệt đối. Cô số 1 (7h-16h30); Cô số 2 và 3( 7h30- hết trẻ); Văn phòng có mặt 7h15 và về khi hết trẻ  </t>
    </r>
  </si>
  <si>
    <t xml:space="preserve">Cô nuôi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</si>
</sst>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sz val="11"/>
      <color theme="4"/>
      <name val="Calibri"/>
      <charset val="134"/>
      <scheme val="minor"/>
    </font>
    <font>
      <sz val="1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6"/>
      <color theme="1"/>
      <name val="Times New Roman"/>
      <charset val="134"/>
    </font>
    <font>
      <b/>
      <sz val="11"/>
      <color rgb="FFFF0000"/>
      <name val="Times New Roman"/>
      <charset val="134"/>
    </font>
    <font>
      <b/>
      <sz val="11"/>
      <color theme="1"/>
      <name val="Times New Roman"/>
      <charset val="134"/>
    </font>
    <font>
      <sz val="10"/>
      <color rgb="FFFF0000"/>
      <name val="Times New Roman"/>
      <charset val="134"/>
    </font>
    <font>
      <sz val="10"/>
      <color theme="1"/>
      <name val="Times New Roman"/>
      <charset val="134"/>
    </font>
    <font>
      <b/>
      <u/>
      <sz val="14"/>
      <color rgb="FFFF0000"/>
      <name val="Times New Roman"/>
      <charset val="134"/>
    </font>
    <font>
      <u/>
      <sz val="14"/>
      <color rgb="FFFF0000"/>
      <name val="Times New Roman"/>
      <charset val="134"/>
    </font>
    <font>
      <b/>
      <u/>
      <sz val="14"/>
      <color theme="1"/>
      <name val="Times New Roman"/>
      <charset val="134"/>
    </font>
    <font>
      <sz val="14"/>
      <color rgb="FFFF0000"/>
      <name val="Calibri"/>
      <charset val="134"/>
      <scheme val="minor"/>
    </font>
    <font>
      <sz val="14"/>
      <color theme="4"/>
      <name val="Calibri"/>
      <charset val="134"/>
      <scheme val="minor"/>
    </font>
    <font>
      <b/>
      <sz val="13"/>
      <color theme="1"/>
      <name val="Times New Roman"/>
      <charset val="134"/>
    </font>
    <font>
      <sz val="11"/>
      <color rgb="FFFF0000"/>
      <name val="Times New Roman"/>
      <charset val="134"/>
    </font>
    <font>
      <sz val="11"/>
      <color theme="1"/>
      <name val="Times New Roman"/>
      <charset val="134"/>
    </font>
    <font>
      <sz val="13"/>
      <color theme="4"/>
      <name val="Times New Roman"/>
      <charset val="134"/>
    </font>
    <font>
      <b/>
      <sz val="11"/>
      <color theme="4"/>
      <name val="Times New Roman"/>
      <charset val="134"/>
    </font>
    <font>
      <sz val="11"/>
      <color theme="4"/>
      <name val="Times New Roman"/>
      <charset val="134"/>
    </font>
    <font>
      <sz val="13"/>
      <color theme="1"/>
      <name val="Times New Roman"/>
      <charset val="134"/>
    </font>
    <font>
      <sz val="11"/>
      <color rgb="FFC00000"/>
      <name val="Times New Roman"/>
      <charset val="134"/>
    </font>
    <font>
      <i/>
      <sz val="11"/>
      <name val="Times New Roman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4"/>
      <color theme="1"/>
      <name val="Times New Roman"/>
      <charset val="134"/>
    </font>
    <font>
      <sz val="11"/>
      <name val="Times New Roman"/>
      <charset val="134"/>
    </font>
    <font>
      <b/>
      <sz val="12"/>
      <color theme="1"/>
      <name val="Times New Roman"/>
      <charset val="134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4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2" borderId="0" xfId="0" applyFont="1" applyFill="1"/>
    <xf numFmtId="0" fontId="0" fillId="2" borderId="0" xfId="0" applyFill="1"/>
    <xf numFmtId="0" fontId="3" fillId="3" borderId="0" xfId="0" applyFont="1" applyFill="1"/>
    <xf numFmtId="0" fontId="0" fillId="0" borderId="0" xfId="0" applyAlignment="1">
      <alignment horizontal="center"/>
    </xf>
    <xf numFmtId="0" fontId="0" fillId="3" borderId="0" xfId="0" applyFill="1"/>
    <xf numFmtId="0" fontId="4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 wrapText="1"/>
    </xf>
    <xf numFmtId="0" fontId="18" fillId="0" borderId="10" xfId="0" applyFont="1" applyBorder="1"/>
    <xf numFmtId="0" fontId="0" fillId="0" borderId="10" xfId="0" applyBorder="1" applyAlignment="1">
      <alignment horizontal="center"/>
    </xf>
    <xf numFmtId="0" fontId="23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18" fillId="3" borderId="0" xfId="0" applyFont="1" applyFill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8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vertical="center"/>
    </xf>
    <xf numFmtId="0" fontId="27" fillId="3" borderId="19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/>
    </xf>
    <xf numFmtId="0" fontId="21" fillId="3" borderId="10" xfId="0" applyFont="1" applyFill="1" applyBorder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0" xfId="0" applyFont="1" applyBorder="1"/>
    <xf numFmtId="0" fontId="0" fillId="3" borderId="10" xfId="0" applyFill="1" applyBorder="1"/>
    <xf numFmtId="0" fontId="4" fillId="0" borderId="10" xfId="0" applyFont="1" applyBorder="1"/>
    <xf numFmtId="0" fontId="0" fillId="0" borderId="0" xfId="0" applyAlignment="1">
      <alignment vertical="center" wrapText="1"/>
    </xf>
    <xf numFmtId="0" fontId="15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24" fillId="3" borderId="3" xfId="0" applyFont="1" applyFill="1" applyBorder="1" applyAlignment="1">
      <alignment horizontal="left"/>
    </xf>
    <xf numFmtId="0" fontId="24" fillId="3" borderId="17" xfId="0" applyFont="1" applyFill="1" applyBorder="1" applyAlignment="1">
      <alignment horizontal="left"/>
    </xf>
    <xf numFmtId="0" fontId="24" fillId="3" borderId="2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/>
    </xf>
    <xf numFmtId="0" fontId="13" fillId="3" borderId="25" xfId="0" applyFont="1" applyFill="1" applyBorder="1" applyAlignment="1">
      <alignment horizontal="center"/>
    </xf>
    <xf numFmtId="0" fontId="13" fillId="3" borderId="26" xfId="0" applyFont="1" applyFill="1" applyBorder="1" applyAlignment="1">
      <alignment horizontal="center"/>
    </xf>
    <xf numFmtId="0" fontId="13" fillId="3" borderId="2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6" fillId="3" borderId="10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30" fillId="3" borderId="10" xfId="0" applyFont="1" applyFill="1" applyBorder="1" applyAlignment="1">
      <alignment horizontal="center"/>
    </xf>
    <xf numFmtId="0" fontId="31" fillId="3" borderId="10" xfId="0" applyFont="1" applyFill="1" applyBorder="1" applyAlignment="1">
      <alignment horizontal="center"/>
    </xf>
    <xf numFmtId="0" fontId="32" fillId="3" borderId="10" xfId="0" applyFont="1" applyFill="1" applyBorder="1" applyAlignment="1">
      <alignment horizontal="center"/>
    </xf>
    <xf numFmtId="0" fontId="33" fillId="3" borderId="10" xfId="0" applyFont="1" applyFill="1" applyBorder="1" applyAlignment="1">
      <alignment horizontal="center"/>
    </xf>
    <xf numFmtId="0" fontId="26" fillId="3" borderId="9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6" fillId="3" borderId="10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2" fillId="2" borderId="10" xfId="0" applyFont="1" applyFill="1" applyBorder="1"/>
    <xf numFmtId="0" fontId="22" fillId="3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0" fillId="0" borderId="10" xfId="0" applyBorder="1" applyAlignment="1">
      <alignment vertical="center" wrapText="1"/>
    </xf>
    <xf numFmtId="0" fontId="35" fillId="3" borderId="10" xfId="0" applyFont="1" applyFill="1" applyBorder="1" applyAlignment="1">
      <alignment horizontal="center" wrapText="1"/>
    </xf>
    <xf numFmtId="0" fontId="3" fillId="3" borderId="10" xfId="0" applyFont="1" applyFill="1" applyBorder="1"/>
    <xf numFmtId="0" fontId="0" fillId="0" borderId="9" xfId="0" applyBorder="1"/>
    <xf numFmtId="0" fontId="0" fillId="3" borderId="9" xfId="0" applyFill="1" applyBorder="1"/>
    <xf numFmtId="0" fontId="4" fillId="0" borderId="9" xfId="0" applyFont="1" applyBorder="1"/>
    <xf numFmtId="0" fontId="1" fillId="0" borderId="0" xfId="0" applyFont="1" applyBorder="1"/>
    <xf numFmtId="0" fontId="0" fillId="0" borderId="0" xfId="0" applyBorder="1"/>
    <xf numFmtId="0" fontId="18" fillId="3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0" xfId="0" applyFill="1" applyBorder="1"/>
    <xf numFmtId="0" fontId="4" fillId="0" borderId="0" xfId="0" applyFont="1" applyBorder="1"/>
    <xf numFmtId="0" fontId="18" fillId="0" borderId="0" xfId="0" applyFont="1" applyBorder="1" applyAlignment="1">
      <alignment horizontal="center"/>
    </xf>
    <xf numFmtId="0" fontId="25" fillId="0" borderId="0" xfId="0" applyFont="1" applyBorder="1"/>
    <xf numFmtId="0" fontId="25" fillId="0" borderId="0" xfId="0" applyFont="1" applyBorder="1" applyAlignment="1">
      <alignment horizontal="center"/>
    </xf>
    <xf numFmtId="0" fontId="8" fillId="0" borderId="0" xfId="0" applyFont="1" applyBorder="1"/>
    <xf numFmtId="0" fontId="26" fillId="0" borderId="0" xfId="0" applyFont="1" applyBorder="1"/>
    <xf numFmtId="0" fontId="2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1"/>
  <sheetViews>
    <sheetView tabSelected="1" topLeftCell="A2" zoomScale="90" zoomScaleNormal="90" workbookViewId="0">
      <selection activeCell="G19" sqref="G19:G20"/>
    </sheetView>
  </sheetViews>
  <sheetFormatPr defaultColWidth="9" defaultRowHeight="18"/>
  <cols>
    <col min="1" max="1" width="12.44140625" style="2" customWidth="1"/>
    <col min="2" max="2" width="5.88671875" customWidth="1"/>
    <col min="3" max="3" width="9.44140625" hidden="1" customWidth="1"/>
    <col min="4" max="4" width="13.44140625" hidden="1" customWidth="1"/>
    <col min="5" max="5" width="12.44140625" customWidth="1"/>
    <col min="6" max="6" width="12.33203125" style="6" customWidth="1"/>
    <col min="7" max="7" width="11.109375" customWidth="1"/>
    <col min="8" max="8" width="12.6640625" customWidth="1"/>
    <col min="9" max="9" width="10.6640625" customWidth="1"/>
    <col min="10" max="10" width="11.44140625" customWidth="1"/>
    <col min="11" max="11" width="10.6640625" customWidth="1"/>
    <col min="12" max="13" width="11.44140625" customWidth="1"/>
    <col min="14" max="14" width="17.109375" customWidth="1"/>
    <col min="15" max="15" width="18.33203125" customWidth="1"/>
    <col min="16" max="16" width="10" customWidth="1"/>
    <col min="17" max="17" width="4.88671875" customWidth="1"/>
    <col min="18" max="18" width="9.6640625" style="7" customWidth="1"/>
    <col min="19" max="19" width="7.88671875" style="8" customWidth="1"/>
    <col min="20" max="20" width="9.5546875" customWidth="1"/>
    <col min="21" max="21" width="7.109375" customWidth="1"/>
    <col min="22" max="22" width="14.6640625" customWidth="1"/>
  </cols>
  <sheetData>
    <row r="1" spans="1:22" ht="17.399999999999999">
      <c r="A1" s="70" t="s">
        <v>0</v>
      </c>
      <c r="B1" s="70"/>
      <c r="C1" s="70"/>
      <c r="D1" s="70"/>
      <c r="E1" s="70"/>
      <c r="F1" s="71"/>
    </row>
    <row r="2" spans="1:22" s="1" customFormat="1" ht="39" customHeight="1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R2" s="36"/>
      <c r="S2" s="37"/>
      <c r="U2" s="93" t="s">
        <v>2</v>
      </c>
      <c r="V2" s="94"/>
    </row>
    <row r="3" spans="1:22" s="23" customFormat="1" ht="18" customHeight="1">
      <c r="A3" s="95" t="s">
        <v>3</v>
      </c>
      <c r="B3" s="95"/>
      <c r="C3" s="96" t="s">
        <v>4</v>
      </c>
      <c r="D3" s="96"/>
      <c r="E3" s="97" t="s">
        <v>5</v>
      </c>
      <c r="F3" s="97"/>
      <c r="G3" s="97"/>
      <c r="H3" s="97"/>
      <c r="I3" s="97"/>
      <c r="J3" s="97"/>
      <c r="K3" s="97"/>
      <c r="L3" s="97"/>
      <c r="M3" s="98"/>
      <c r="N3" s="98"/>
      <c r="O3" s="99" t="s">
        <v>6</v>
      </c>
      <c r="P3" s="99"/>
      <c r="R3" s="100" t="s">
        <v>7</v>
      </c>
      <c r="S3" s="100"/>
    </row>
    <row r="4" spans="1:22" s="38" customFormat="1" ht="17.100000000000001" customHeight="1">
      <c r="A4" s="95"/>
      <c r="B4" s="95"/>
      <c r="C4" s="101" t="s">
        <v>8</v>
      </c>
      <c r="D4" s="101"/>
      <c r="E4" s="102" t="s">
        <v>9</v>
      </c>
      <c r="F4" s="102"/>
      <c r="G4" s="102" t="s">
        <v>10</v>
      </c>
      <c r="H4" s="102"/>
      <c r="I4" s="102" t="s">
        <v>11</v>
      </c>
      <c r="J4" s="102"/>
      <c r="K4" s="102" t="s">
        <v>12</v>
      </c>
      <c r="L4" s="102"/>
      <c r="M4" s="103"/>
      <c r="N4" s="104"/>
      <c r="O4" s="99"/>
      <c r="P4" s="99"/>
      <c r="R4" s="100"/>
      <c r="S4" s="100"/>
    </row>
    <row r="5" spans="1:22" s="38" customFormat="1">
      <c r="A5" s="95"/>
      <c r="B5" s="95"/>
      <c r="C5" s="105" t="s">
        <v>13</v>
      </c>
      <c r="D5" s="106"/>
      <c r="E5" s="63" t="s">
        <v>14</v>
      </c>
      <c r="F5" s="63"/>
      <c r="G5" s="63" t="s">
        <v>15</v>
      </c>
      <c r="H5" s="63"/>
      <c r="I5" s="63" t="s">
        <v>16</v>
      </c>
      <c r="J5" s="63"/>
      <c r="K5" s="63" t="s">
        <v>17</v>
      </c>
      <c r="L5" s="63"/>
      <c r="M5" s="63"/>
      <c r="N5" s="45" t="s">
        <v>18</v>
      </c>
      <c r="O5" s="45" t="s">
        <v>19</v>
      </c>
      <c r="P5" s="45" t="s">
        <v>20</v>
      </c>
      <c r="R5" s="100" t="s">
        <v>21</v>
      </c>
      <c r="S5" s="107" t="s">
        <v>22</v>
      </c>
      <c r="U5" s="44">
        <v>1</v>
      </c>
      <c r="V5" s="39" t="s">
        <v>23</v>
      </c>
    </row>
    <row r="6" spans="1:22" s="38" customFormat="1">
      <c r="A6" s="95"/>
      <c r="B6" s="95"/>
      <c r="C6" s="108" t="s">
        <v>24</v>
      </c>
      <c r="D6" s="108" t="s">
        <v>25</v>
      </c>
      <c r="E6" s="91" t="s">
        <v>88</v>
      </c>
      <c r="F6" s="91" t="s">
        <v>89</v>
      </c>
      <c r="G6" s="92" t="s">
        <v>24</v>
      </c>
      <c r="H6" s="92" t="s">
        <v>25</v>
      </c>
      <c r="I6" s="92" t="s">
        <v>24</v>
      </c>
      <c r="J6" s="92" t="s">
        <v>25</v>
      </c>
      <c r="K6" s="92" t="s">
        <v>24</v>
      </c>
      <c r="L6" s="92" t="s">
        <v>25</v>
      </c>
      <c r="M6" s="92" t="s">
        <v>26</v>
      </c>
      <c r="N6" s="45"/>
      <c r="O6" s="45"/>
      <c r="P6" s="45"/>
      <c r="R6" s="100"/>
      <c r="S6" s="107"/>
      <c r="U6" s="21">
        <v>2</v>
      </c>
      <c r="V6" s="39" t="s">
        <v>27</v>
      </c>
    </row>
    <row r="7" spans="1:22" s="23" customFormat="1" ht="15.6">
      <c r="A7" s="109" t="s">
        <v>28</v>
      </c>
      <c r="B7" s="9">
        <v>2</v>
      </c>
      <c r="C7" s="10" t="s">
        <v>29</v>
      </c>
      <c r="D7" s="11"/>
      <c r="E7" s="12" t="s">
        <v>30</v>
      </c>
      <c r="F7" s="13" t="s">
        <v>27</v>
      </c>
      <c r="G7" s="12" t="s">
        <v>31</v>
      </c>
      <c r="H7" s="12" t="s">
        <v>32</v>
      </c>
      <c r="I7" s="12" t="s">
        <v>33</v>
      </c>
      <c r="J7" s="39" t="s">
        <v>71</v>
      </c>
      <c r="K7" s="12" t="s">
        <v>34</v>
      </c>
      <c r="L7" s="12" t="s">
        <v>46</v>
      </c>
      <c r="M7" s="12" t="s">
        <v>40</v>
      </c>
      <c r="N7" s="12" t="s">
        <v>37</v>
      </c>
      <c r="O7" s="34" t="s">
        <v>48</v>
      </c>
      <c r="P7" s="12" t="s">
        <v>49</v>
      </c>
      <c r="R7" s="11" t="s">
        <v>92</v>
      </c>
      <c r="S7" s="40">
        <v>6</v>
      </c>
      <c r="U7" s="44">
        <v>3</v>
      </c>
      <c r="V7" s="39" t="s">
        <v>31</v>
      </c>
    </row>
    <row r="8" spans="1:22" s="23" customFormat="1" ht="15.6">
      <c r="A8" s="109"/>
      <c r="B8" s="9">
        <v>3</v>
      </c>
      <c r="C8" s="10" t="s">
        <v>29</v>
      </c>
      <c r="D8" s="11"/>
      <c r="E8" s="12" t="s">
        <v>30</v>
      </c>
      <c r="F8" s="13" t="s">
        <v>27</v>
      </c>
      <c r="G8" s="12" t="s">
        <v>31</v>
      </c>
      <c r="H8" s="12" t="s">
        <v>32</v>
      </c>
      <c r="I8" s="12" t="s">
        <v>33</v>
      </c>
      <c r="J8" s="39" t="s">
        <v>71</v>
      </c>
      <c r="K8" s="12" t="s">
        <v>34</v>
      </c>
      <c r="L8" s="12" t="s">
        <v>46</v>
      </c>
      <c r="M8" s="12" t="s">
        <v>40</v>
      </c>
      <c r="N8" s="12" t="s">
        <v>37</v>
      </c>
      <c r="O8" s="34" t="s">
        <v>48</v>
      </c>
      <c r="P8" s="12" t="s">
        <v>49</v>
      </c>
      <c r="R8" s="39" t="s">
        <v>27</v>
      </c>
      <c r="S8" s="40">
        <f>COUNTIF(D7:Q30,"Ph. Trang")</f>
        <v>7</v>
      </c>
      <c r="U8" s="21">
        <v>4</v>
      </c>
      <c r="V8" s="39" t="s">
        <v>40</v>
      </c>
    </row>
    <row r="9" spans="1:22" s="23" customFormat="1" ht="15.6">
      <c r="A9" s="109"/>
      <c r="B9" s="9">
        <v>4</v>
      </c>
      <c r="C9" s="10" t="s">
        <v>29</v>
      </c>
      <c r="D9" s="11"/>
      <c r="E9" s="12" t="s">
        <v>30</v>
      </c>
      <c r="F9" s="13" t="s">
        <v>27</v>
      </c>
      <c r="G9" s="12" t="s">
        <v>31</v>
      </c>
      <c r="H9" s="12" t="s">
        <v>32</v>
      </c>
      <c r="I9" s="12" t="s">
        <v>33</v>
      </c>
      <c r="J9" s="39" t="s">
        <v>71</v>
      </c>
      <c r="K9" s="12" t="s">
        <v>34</v>
      </c>
      <c r="L9" s="12" t="s">
        <v>46</v>
      </c>
      <c r="M9" s="12" t="s">
        <v>40</v>
      </c>
      <c r="N9" s="12" t="s">
        <v>37</v>
      </c>
      <c r="O9" s="34" t="s">
        <v>48</v>
      </c>
      <c r="P9" s="12" t="s">
        <v>49</v>
      </c>
      <c r="R9" s="39" t="s">
        <v>31</v>
      </c>
      <c r="S9" s="40">
        <f>COUNTIF(D7:P31,"Ng. yến")</f>
        <v>9</v>
      </c>
      <c r="U9" s="44">
        <v>5</v>
      </c>
      <c r="V9" s="39" t="s">
        <v>33</v>
      </c>
    </row>
    <row r="10" spans="1:22" s="23" customFormat="1" ht="15.6">
      <c r="A10" s="109"/>
      <c r="B10" s="9">
        <v>5</v>
      </c>
      <c r="C10" s="10" t="s">
        <v>29</v>
      </c>
      <c r="D10" s="11"/>
      <c r="E10" s="12" t="s">
        <v>30</v>
      </c>
      <c r="F10" s="13" t="s">
        <v>27</v>
      </c>
      <c r="G10" s="12" t="s">
        <v>31</v>
      </c>
      <c r="H10" s="12" t="s">
        <v>32</v>
      </c>
      <c r="I10" s="12" t="s">
        <v>33</v>
      </c>
      <c r="J10" s="39" t="s">
        <v>71</v>
      </c>
      <c r="K10" s="12" t="s">
        <v>34</v>
      </c>
      <c r="L10" s="12" t="s">
        <v>46</v>
      </c>
      <c r="M10" s="12" t="s">
        <v>40</v>
      </c>
      <c r="N10" s="12" t="s">
        <v>37</v>
      </c>
      <c r="O10" s="34" t="s">
        <v>48</v>
      </c>
      <c r="P10" s="12" t="s">
        <v>49</v>
      </c>
      <c r="R10" s="39" t="s">
        <v>40</v>
      </c>
      <c r="S10" s="40">
        <f>COUNTIF(D7:P32,"Bình")</f>
        <v>9</v>
      </c>
      <c r="U10" s="21">
        <v>6</v>
      </c>
      <c r="V10" s="39" t="s">
        <v>30</v>
      </c>
    </row>
    <row r="11" spans="1:22" s="23" customFormat="1" ht="15.6">
      <c r="A11" s="109"/>
      <c r="B11" s="9">
        <v>6</v>
      </c>
      <c r="C11" s="10" t="s">
        <v>29</v>
      </c>
      <c r="D11" s="11"/>
      <c r="E11" s="12" t="s">
        <v>30</v>
      </c>
      <c r="F11" s="13" t="s">
        <v>27</v>
      </c>
      <c r="G11" s="12" t="s">
        <v>31</v>
      </c>
      <c r="H11" s="12" t="s">
        <v>32</v>
      </c>
      <c r="I11" s="12" t="s">
        <v>33</v>
      </c>
      <c r="J11" s="39" t="s">
        <v>71</v>
      </c>
      <c r="K11" s="12" t="s">
        <v>34</v>
      </c>
      <c r="L11" s="12" t="s">
        <v>46</v>
      </c>
      <c r="M11" s="12" t="s">
        <v>40</v>
      </c>
      <c r="N11" s="12" t="s">
        <v>37</v>
      </c>
      <c r="O11" s="34" t="s">
        <v>48</v>
      </c>
      <c r="P11" s="12" t="s">
        <v>49</v>
      </c>
      <c r="R11" s="39" t="s">
        <v>33</v>
      </c>
      <c r="S11" s="40">
        <f>COUNTIF(D7:P33,"Ng Trang")</f>
        <v>11</v>
      </c>
      <c r="U11" s="44">
        <v>7</v>
      </c>
      <c r="V11" s="39" t="s">
        <v>34</v>
      </c>
    </row>
    <row r="12" spans="1:22" s="111" customFormat="1" ht="16.8">
      <c r="A12" s="110"/>
      <c r="B12" s="15"/>
      <c r="C12" s="10"/>
      <c r="D12" s="11"/>
      <c r="E12" s="16"/>
      <c r="F12" s="17"/>
      <c r="G12" s="17"/>
      <c r="H12" s="12"/>
      <c r="I12" s="35"/>
      <c r="J12" s="35"/>
      <c r="K12" s="35"/>
      <c r="L12" s="12"/>
      <c r="M12" s="12"/>
      <c r="N12" s="35"/>
      <c r="O12" s="34"/>
      <c r="P12" s="12"/>
      <c r="R12" s="39" t="s">
        <v>30</v>
      </c>
      <c r="S12" s="40">
        <f>COUNTIF(D7:Q34,"Dương")</f>
        <v>7</v>
      </c>
      <c r="U12" s="21">
        <v>8</v>
      </c>
      <c r="V12" s="39" t="s">
        <v>41</v>
      </c>
    </row>
    <row r="13" spans="1:22" s="23" customFormat="1" ht="15.6">
      <c r="A13" s="109" t="s">
        <v>42</v>
      </c>
      <c r="B13" s="9">
        <v>2</v>
      </c>
      <c r="C13" s="11" t="s">
        <v>43</v>
      </c>
      <c r="D13" s="11"/>
      <c r="E13" s="18" t="s">
        <v>44</v>
      </c>
      <c r="F13" s="89" t="s">
        <v>29</v>
      </c>
      <c r="G13" s="12" t="s">
        <v>31</v>
      </c>
      <c r="H13" s="23" t="s">
        <v>62</v>
      </c>
      <c r="I13" s="12" t="s">
        <v>43</v>
      </c>
      <c r="J13" s="12" t="s">
        <v>41</v>
      </c>
      <c r="K13" s="12" t="s">
        <v>34</v>
      </c>
      <c r="L13" s="12" t="s">
        <v>45</v>
      </c>
      <c r="M13" s="12" t="s">
        <v>35</v>
      </c>
      <c r="N13" s="90" t="s">
        <v>47</v>
      </c>
      <c r="O13" s="34" t="s">
        <v>48</v>
      </c>
      <c r="P13" s="12" t="s">
        <v>49</v>
      </c>
      <c r="R13" s="39" t="s">
        <v>34</v>
      </c>
      <c r="S13" s="40">
        <f>COUNTIF(D7:P30,"Định")</f>
        <v>12</v>
      </c>
      <c r="U13" s="44">
        <v>9</v>
      </c>
      <c r="V13" s="39" t="s">
        <v>44</v>
      </c>
    </row>
    <row r="14" spans="1:22" s="23" customFormat="1" ht="15.6">
      <c r="A14" s="109"/>
      <c r="B14" s="9">
        <v>3</v>
      </c>
      <c r="C14" s="11" t="s">
        <v>43</v>
      </c>
      <c r="D14" s="11"/>
      <c r="E14" s="18" t="s">
        <v>44</v>
      </c>
      <c r="F14" s="89" t="s">
        <v>29</v>
      </c>
      <c r="G14" s="12" t="s">
        <v>31</v>
      </c>
      <c r="H14" s="23" t="s">
        <v>62</v>
      </c>
      <c r="I14" s="12" t="s">
        <v>43</v>
      </c>
      <c r="J14" s="12" t="s">
        <v>41</v>
      </c>
      <c r="K14" s="12" t="s">
        <v>34</v>
      </c>
      <c r="L14" s="12" t="s">
        <v>45</v>
      </c>
      <c r="M14" s="12" t="s">
        <v>35</v>
      </c>
      <c r="N14" s="12" t="s">
        <v>47</v>
      </c>
      <c r="O14" s="34" t="s">
        <v>48</v>
      </c>
      <c r="P14" s="12" t="s">
        <v>49</v>
      </c>
      <c r="R14" s="39" t="s">
        <v>41</v>
      </c>
      <c r="S14" s="40">
        <f>COUNTIF(D7:P35,"Dương Linh")</f>
        <v>5</v>
      </c>
      <c r="U14" s="21">
        <v>10</v>
      </c>
      <c r="V14" s="39" t="s">
        <v>50</v>
      </c>
    </row>
    <row r="15" spans="1:22" s="23" customFormat="1" ht="15.6">
      <c r="A15" s="109"/>
      <c r="B15" s="9">
        <v>4</v>
      </c>
      <c r="C15" s="11" t="s">
        <v>43</v>
      </c>
      <c r="D15" s="11"/>
      <c r="E15" s="18" t="s">
        <v>44</v>
      </c>
      <c r="F15" s="89" t="s">
        <v>29</v>
      </c>
      <c r="G15" s="12" t="s">
        <v>51</v>
      </c>
      <c r="H15" s="23" t="s">
        <v>62</v>
      </c>
      <c r="I15" s="12" t="s">
        <v>43</v>
      </c>
      <c r="J15" s="12" t="s">
        <v>41</v>
      </c>
      <c r="K15" s="12" t="s">
        <v>34</v>
      </c>
      <c r="L15" s="12" t="s">
        <v>45</v>
      </c>
      <c r="M15" s="12" t="s">
        <v>35</v>
      </c>
      <c r="N15" s="12" t="s">
        <v>47</v>
      </c>
      <c r="O15" s="34" t="s">
        <v>48</v>
      </c>
      <c r="P15" s="12" t="s">
        <v>49</v>
      </c>
      <c r="R15" s="39" t="s">
        <v>44</v>
      </c>
      <c r="S15" s="40">
        <f>COUNTIF(D7:P35,"Phạm Yến")</f>
        <v>7</v>
      </c>
      <c r="U15" s="44">
        <v>11</v>
      </c>
      <c r="V15" s="39" t="s">
        <v>52</v>
      </c>
    </row>
    <row r="16" spans="1:22" s="23" customFormat="1" ht="15.6">
      <c r="A16" s="109"/>
      <c r="B16" s="9">
        <v>5</v>
      </c>
      <c r="C16" s="11" t="s">
        <v>43</v>
      </c>
      <c r="D16" s="11"/>
      <c r="E16" s="18" t="s">
        <v>44</v>
      </c>
      <c r="F16" s="89" t="s">
        <v>29</v>
      </c>
      <c r="G16" s="12" t="s">
        <v>51</v>
      </c>
      <c r="H16" s="23" t="s">
        <v>62</v>
      </c>
      <c r="I16" s="12" t="s">
        <v>43</v>
      </c>
      <c r="J16" s="12" t="s">
        <v>41</v>
      </c>
      <c r="K16" s="12" t="s">
        <v>34</v>
      </c>
      <c r="L16" s="12" t="s">
        <v>45</v>
      </c>
      <c r="M16" s="12" t="s">
        <v>35</v>
      </c>
      <c r="N16" s="12" t="s">
        <v>47</v>
      </c>
      <c r="O16" s="34" t="s">
        <v>38</v>
      </c>
      <c r="P16" s="12" t="s">
        <v>39</v>
      </c>
      <c r="R16" s="39" t="s">
        <v>50</v>
      </c>
      <c r="S16" s="40">
        <f>COUNTIF(D7:P36,"Dung B")</f>
        <v>5</v>
      </c>
      <c r="U16" s="21">
        <v>12</v>
      </c>
      <c r="V16" s="39" t="s">
        <v>53</v>
      </c>
    </row>
    <row r="17" spans="1:22" s="23" customFormat="1" ht="15.6">
      <c r="A17" s="109"/>
      <c r="B17" s="9">
        <v>6</v>
      </c>
      <c r="C17" s="11" t="s">
        <v>43</v>
      </c>
      <c r="D17" s="11"/>
      <c r="E17" s="18" t="s">
        <v>44</v>
      </c>
      <c r="F17" s="89" t="s">
        <v>29</v>
      </c>
      <c r="G17" s="12" t="s">
        <v>51</v>
      </c>
      <c r="H17" s="23" t="s">
        <v>62</v>
      </c>
      <c r="I17" s="12" t="s">
        <v>43</v>
      </c>
      <c r="J17" s="12" t="s">
        <v>41</v>
      </c>
      <c r="K17" s="12" t="s">
        <v>34</v>
      </c>
      <c r="L17" s="12" t="s">
        <v>45</v>
      </c>
      <c r="M17" s="12" t="s">
        <v>35</v>
      </c>
      <c r="N17" s="12" t="s">
        <v>47</v>
      </c>
      <c r="O17" s="34" t="s">
        <v>38</v>
      </c>
      <c r="P17" s="12" t="s">
        <v>39</v>
      </c>
      <c r="R17" s="39" t="s">
        <v>52</v>
      </c>
      <c r="S17" s="40">
        <f>COUNTIF(D7:P37,"Lệ Thuý")</f>
        <v>9</v>
      </c>
      <c r="U17" s="44">
        <v>13</v>
      </c>
      <c r="V17" s="39" t="s">
        <v>43</v>
      </c>
    </row>
    <row r="18" spans="1:22" s="113" customFormat="1" ht="16.8">
      <c r="A18" s="112"/>
      <c r="B18" s="9"/>
      <c r="C18" s="10"/>
      <c r="D18" s="11"/>
      <c r="E18" s="18"/>
      <c r="F18" s="12"/>
      <c r="G18" s="12"/>
      <c r="H18" s="12"/>
      <c r="I18" s="12"/>
      <c r="J18" s="12"/>
      <c r="K18" s="12"/>
      <c r="L18" s="12"/>
      <c r="M18" s="12"/>
      <c r="N18" s="12"/>
      <c r="O18" s="34"/>
      <c r="P18" s="12"/>
      <c r="R18" s="39" t="s">
        <v>53</v>
      </c>
      <c r="S18" s="40">
        <f>COUNTIF(D7:P38,"Phượng")</f>
        <v>5</v>
      </c>
      <c r="U18" s="21">
        <v>14</v>
      </c>
      <c r="V18" s="39" t="s">
        <v>45</v>
      </c>
    </row>
    <row r="19" spans="1:22" s="23" customFormat="1" ht="15.6">
      <c r="A19" s="109" t="s">
        <v>54</v>
      </c>
      <c r="B19" s="9">
        <v>2</v>
      </c>
      <c r="C19" s="11" t="s">
        <v>55</v>
      </c>
      <c r="D19" s="11"/>
      <c r="E19" s="20" t="s">
        <v>56</v>
      </c>
      <c r="F19" s="12" t="s">
        <v>57</v>
      </c>
      <c r="G19" s="12" t="s">
        <v>50</v>
      </c>
      <c r="H19" s="13" t="s">
        <v>40</v>
      </c>
      <c r="I19" s="12" t="s">
        <v>43</v>
      </c>
      <c r="J19" s="12" t="s">
        <v>53</v>
      </c>
      <c r="K19" s="12" t="s">
        <v>46</v>
      </c>
      <c r="L19" s="12" t="s">
        <v>32</v>
      </c>
      <c r="M19" s="12" t="s">
        <v>35</v>
      </c>
      <c r="N19" s="12" t="s">
        <v>59</v>
      </c>
      <c r="O19" s="34" t="s">
        <v>38</v>
      </c>
      <c r="P19" s="12" t="s">
        <v>39</v>
      </c>
      <c r="R19" s="39" t="s">
        <v>43</v>
      </c>
      <c r="S19" s="40">
        <f>COUNTIF(D7:P39,"Nhung")</f>
        <v>11</v>
      </c>
      <c r="U19" s="44">
        <v>15</v>
      </c>
      <c r="V19" s="39" t="s">
        <v>35</v>
      </c>
    </row>
    <row r="20" spans="1:22" s="23" customFormat="1" ht="15.6">
      <c r="A20" s="109"/>
      <c r="B20" s="9">
        <v>3</v>
      </c>
      <c r="C20" s="11" t="s">
        <v>55</v>
      </c>
      <c r="D20" s="11"/>
      <c r="E20" s="20" t="s">
        <v>56</v>
      </c>
      <c r="F20" s="12" t="s">
        <v>57</v>
      </c>
      <c r="G20" s="12" t="s">
        <v>50</v>
      </c>
      <c r="H20" s="13" t="s">
        <v>40</v>
      </c>
      <c r="I20" s="12" t="s">
        <v>43</v>
      </c>
      <c r="J20" s="12" t="s">
        <v>53</v>
      </c>
      <c r="K20" s="12" t="s">
        <v>46</v>
      </c>
      <c r="L20" s="12" t="s">
        <v>32</v>
      </c>
      <c r="M20" s="12" t="s">
        <v>35</v>
      </c>
      <c r="N20" s="90" t="s">
        <v>84</v>
      </c>
      <c r="O20" s="34" t="s">
        <v>38</v>
      </c>
      <c r="P20" s="12" t="s">
        <v>39</v>
      </c>
      <c r="R20" s="39" t="s">
        <v>45</v>
      </c>
      <c r="S20" s="40">
        <f>COUNTIF(D7:P40,"Thu")</f>
        <v>5</v>
      </c>
      <c r="U20" s="21">
        <v>16</v>
      </c>
      <c r="V20" s="39" t="s">
        <v>29</v>
      </c>
    </row>
    <row r="21" spans="1:22" s="23" customFormat="1" ht="15.6">
      <c r="A21" s="109"/>
      <c r="B21" s="9">
        <v>4</v>
      </c>
      <c r="C21" s="11" t="s">
        <v>55</v>
      </c>
      <c r="D21" s="11"/>
      <c r="E21" s="20" t="s">
        <v>56</v>
      </c>
      <c r="F21" s="12" t="s">
        <v>57</v>
      </c>
      <c r="G21" s="21" t="s">
        <v>66</v>
      </c>
      <c r="H21" s="13" t="s">
        <v>40</v>
      </c>
      <c r="I21" s="12" t="s">
        <v>43</v>
      </c>
      <c r="J21" s="12" t="s">
        <v>53</v>
      </c>
      <c r="K21" s="12" t="s">
        <v>46</v>
      </c>
      <c r="L21" s="12" t="s">
        <v>32</v>
      </c>
      <c r="M21" s="12" t="s">
        <v>35</v>
      </c>
      <c r="N21" s="12" t="s">
        <v>60</v>
      </c>
      <c r="O21" s="34" t="s">
        <v>38</v>
      </c>
      <c r="P21" s="12" t="s">
        <v>39</v>
      </c>
      <c r="R21" s="39" t="s">
        <v>35</v>
      </c>
      <c r="S21" s="40">
        <f>COUNTIF(D7:Q41,"Mùi")</f>
        <v>12</v>
      </c>
      <c r="U21" s="44">
        <v>17</v>
      </c>
      <c r="V21" s="39" t="s">
        <v>57</v>
      </c>
    </row>
    <row r="22" spans="1:22" s="23" customFormat="1" ht="15.6">
      <c r="A22" s="109"/>
      <c r="B22" s="9">
        <v>5</v>
      </c>
      <c r="C22" s="11" t="s">
        <v>55</v>
      </c>
      <c r="D22" s="11"/>
      <c r="E22" s="20" t="s">
        <v>56</v>
      </c>
      <c r="F22" s="12" t="s">
        <v>57</v>
      </c>
      <c r="G22" s="12" t="s">
        <v>31</v>
      </c>
      <c r="H22" s="13" t="s">
        <v>40</v>
      </c>
      <c r="I22" s="12" t="s">
        <v>43</v>
      </c>
      <c r="J22" s="12" t="s">
        <v>53</v>
      </c>
      <c r="K22" s="12" t="s">
        <v>46</v>
      </c>
      <c r="L22" s="12" t="s">
        <v>32</v>
      </c>
      <c r="M22" s="12" t="s">
        <v>35</v>
      </c>
      <c r="N22" s="90" t="s">
        <v>87</v>
      </c>
      <c r="O22" s="34" t="s">
        <v>38</v>
      </c>
      <c r="P22" s="12"/>
      <c r="R22" s="39" t="s">
        <v>29</v>
      </c>
      <c r="S22" s="40">
        <f>COUNTIF(D7:P42,"Nhàn")</f>
        <v>5</v>
      </c>
      <c r="U22" s="21">
        <v>18</v>
      </c>
      <c r="V22" s="39" t="s">
        <v>62</v>
      </c>
    </row>
    <row r="23" spans="1:22" s="23" customFormat="1" ht="15.6">
      <c r="A23" s="109"/>
      <c r="B23" s="9">
        <v>6</v>
      </c>
      <c r="C23" s="11" t="s">
        <v>55</v>
      </c>
      <c r="D23" s="11"/>
      <c r="E23" s="20" t="s">
        <v>56</v>
      </c>
      <c r="F23" s="12" t="s">
        <v>57</v>
      </c>
      <c r="G23" s="12" t="s">
        <v>31</v>
      </c>
      <c r="H23" s="18" t="s">
        <v>65</v>
      </c>
      <c r="I23" s="12" t="s">
        <v>43</v>
      </c>
      <c r="J23" s="12" t="s">
        <v>53</v>
      </c>
      <c r="K23" s="12" t="s">
        <v>46</v>
      </c>
      <c r="L23" s="23" t="s">
        <v>62</v>
      </c>
      <c r="M23" s="12" t="s">
        <v>35</v>
      </c>
      <c r="N23" s="90" t="s">
        <v>85</v>
      </c>
      <c r="O23" s="34" t="s">
        <v>38</v>
      </c>
      <c r="P23" s="12"/>
      <c r="R23" s="39" t="s">
        <v>57</v>
      </c>
      <c r="S23" s="40">
        <f>COUNTIF(D7:P43,"Hạnh")</f>
        <v>7</v>
      </c>
      <c r="U23" s="44">
        <v>19</v>
      </c>
      <c r="V23" s="39" t="s">
        <v>58</v>
      </c>
    </row>
    <row r="24" spans="1:22" s="113" customFormat="1" ht="16.8">
      <c r="A24" s="112"/>
      <c r="B24" s="9"/>
      <c r="C24" s="10"/>
      <c r="D24" s="11"/>
      <c r="E24" s="18"/>
      <c r="F24" s="13"/>
      <c r="G24" s="12"/>
      <c r="H24" s="12"/>
      <c r="I24" s="12"/>
      <c r="J24" s="12"/>
      <c r="K24" s="12"/>
      <c r="L24" s="12"/>
      <c r="M24" s="12"/>
      <c r="N24" s="12"/>
      <c r="O24" s="34"/>
      <c r="P24" s="12"/>
      <c r="R24" s="39" t="s">
        <v>62</v>
      </c>
      <c r="S24" s="40">
        <f>COUNTIF(D7:P44,"Đ. Trang ")</f>
        <v>9</v>
      </c>
      <c r="U24" s="21">
        <v>20</v>
      </c>
      <c r="V24" s="39" t="s">
        <v>46</v>
      </c>
    </row>
    <row r="25" spans="1:22" s="23" customFormat="1" ht="15.6">
      <c r="A25" s="109" t="s">
        <v>64</v>
      </c>
      <c r="B25" s="9">
        <v>2</v>
      </c>
      <c r="C25" s="11" t="s">
        <v>43</v>
      </c>
      <c r="D25" s="11"/>
      <c r="E25" s="22" t="s">
        <v>65</v>
      </c>
      <c r="F25" s="21" t="s">
        <v>66</v>
      </c>
      <c r="G25" s="12" t="s">
        <v>50</v>
      </c>
      <c r="H25" s="12" t="s">
        <v>51</v>
      </c>
      <c r="I25" s="12" t="s">
        <v>43</v>
      </c>
      <c r="J25" s="12" t="s">
        <v>33</v>
      </c>
      <c r="K25" s="12" t="s">
        <v>46</v>
      </c>
      <c r="L25" s="12" t="s">
        <v>58</v>
      </c>
      <c r="M25" s="12" t="s">
        <v>30</v>
      </c>
      <c r="N25" s="90" t="s">
        <v>86</v>
      </c>
      <c r="O25" s="34" t="s">
        <v>38</v>
      </c>
      <c r="P25" s="12"/>
      <c r="R25" s="39" t="s">
        <v>58</v>
      </c>
      <c r="S25" s="40">
        <f>COUNTIF(E3:Q32,"Ánh")</f>
        <v>6</v>
      </c>
      <c r="U25" s="44">
        <v>21</v>
      </c>
      <c r="V25" s="39" t="s">
        <v>65</v>
      </c>
    </row>
    <row r="26" spans="1:22" s="23" customFormat="1" ht="15.6">
      <c r="A26" s="109"/>
      <c r="B26" s="9">
        <v>3</v>
      </c>
      <c r="C26" s="11" t="s">
        <v>43</v>
      </c>
      <c r="D26" s="11"/>
      <c r="E26" s="18" t="s">
        <v>65</v>
      </c>
      <c r="F26" s="21" t="s">
        <v>66</v>
      </c>
      <c r="G26" s="12" t="s">
        <v>50</v>
      </c>
      <c r="H26" s="12" t="s">
        <v>51</v>
      </c>
      <c r="I26" s="12" t="s">
        <v>68</v>
      </c>
      <c r="J26" s="12" t="s">
        <v>33</v>
      </c>
      <c r="K26" s="12" t="s">
        <v>46</v>
      </c>
      <c r="L26" s="12" t="s">
        <v>58</v>
      </c>
      <c r="M26" s="12" t="s">
        <v>30</v>
      </c>
      <c r="N26" s="90" t="s">
        <v>83</v>
      </c>
      <c r="O26" s="34" t="s">
        <v>38</v>
      </c>
      <c r="P26" s="12"/>
      <c r="R26" s="39" t="s">
        <v>46</v>
      </c>
      <c r="S26" s="40">
        <f>COUNTIF(D7:P30,"Ngọc")</f>
        <v>12</v>
      </c>
      <c r="U26" s="21">
        <v>22</v>
      </c>
      <c r="V26" s="39" t="s">
        <v>66</v>
      </c>
    </row>
    <row r="27" spans="1:22" s="23" customFormat="1" ht="15.6">
      <c r="A27" s="109"/>
      <c r="B27" s="9">
        <v>4</v>
      </c>
      <c r="C27" s="11" t="s">
        <v>43</v>
      </c>
      <c r="D27" s="11"/>
      <c r="E27" s="18" t="s">
        <v>65</v>
      </c>
      <c r="F27" s="21" t="s">
        <v>66</v>
      </c>
      <c r="G27" s="12" t="s">
        <v>50</v>
      </c>
      <c r="H27" s="12" t="s">
        <v>51</v>
      </c>
      <c r="I27" s="12" t="s">
        <v>68</v>
      </c>
      <c r="J27" s="12" t="s">
        <v>33</v>
      </c>
      <c r="K27" s="12" t="s">
        <v>35</v>
      </c>
      <c r="L27" s="12" t="s">
        <v>58</v>
      </c>
      <c r="M27" s="12" t="s">
        <v>57</v>
      </c>
      <c r="N27" s="90" t="s">
        <v>83</v>
      </c>
      <c r="O27" s="34" t="s">
        <v>38</v>
      </c>
      <c r="P27" s="12"/>
      <c r="R27" s="39" t="s">
        <v>65</v>
      </c>
      <c r="S27" s="40">
        <f>COUNTIF(D8:P31,"Ng. Thúy")</f>
        <v>5</v>
      </c>
      <c r="U27" s="44">
        <v>23</v>
      </c>
      <c r="V27" s="39" t="s">
        <v>32</v>
      </c>
    </row>
    <row r="28" spans="1:22" s="23" customFormat="1" ht="15.6">
      <c r="A28" s="109"/>
      <c r="B28" s="9">
        <v>5</v>
      </c>
      <c r="C28" s="11" t="s">
        <v>43</v>
      </c>
      <c r="D28" s="11"/>
      <c r="E28" s="18" t="s">
        <v>65</v>
      </c>
      <c r="F28" s="21" t="s">
        <v>66</v>
      </c>
      <c r="G28" s="23" t="s">
        <v>62</v>
      </c>
      <c r="H28" s="12" t="s">
        <v>51</v>
      </c>
      <c r="I28" s="12" t="s">
        <v>68</v>
      </c>
      <c r="J28" s="12" t="s">
        <v>33</v>
      </c>
      <c r="K28" s="12" t="s">
        <v>35</v>
      </c>
      <c r="L28" s="12" t="s">
        <v>58</v>
      </c>
      <c r="M28" s="12" t="s">
        <v>57</v>
      </c>
      <c r="N28" s="90" t="s">
        <v>83</v>
      </c>
      <c r="O28" s="34" t="s">
        <v>48</v>
      </c>
      <c r="P28" s="12" t="s">
        <v>49</v>
      </c>
      <c r="R28" s="39" t="s">
        <v>66</v>
      </c>
      <c r="S28" s="40">
        <f>COUNTIF(D7:P32,"Phí Yến")</f>
        <v>7</v>
      </c>
      <c r="U28" s="21">
        <v>24</v>
      </c>
      <c r="V28" s="39" t="s">
        <v>56</v>
      </c>
    </row>
    <row r="29" spans="1:22" s="23" customFormat="1" ht="15.6">
      <c r="A29" s="109"/>
      <c r="B29" s="9">
        <v>6</v>
      </c>
      <c r="C29" s="11" t="s">
        <v>43</v>
      </c>
      <c r="D29" s="11"/>
      <c r="E29" s="13" t="s">
        <v>27</v>
      </c>
      <c r="F29" s="21" t="s">
        <v>66</v>
      </c>
      <c r="G29" s="23" t="s">
        <v>62</v>
      </c>
      <c r="H29" s="12" t="s">
        <v>51</v>
      </c>
      <c r="I29" s="12" t="s">
        <v>68</v>
      </c>
      <c r="J29" s="12" t="s">
        <v>33</v>
      </c>
      <c r="K29" s="12" t="s">
        <v>34</v>
      </c>
      <c r="L29" s="12" t="s">
        <v>58</v>
      </c>
      <c r="M29" s="18" t="s">
        <v>44</v>
      </c>
      <c r="N29" s="90" t="s">
        <v>83</v>
      </c>
      <c r="O29" s="34" t="s">
        <v>48</v>
      </c>
      <c r="P29" s="12" t="s">
        <v>49</v>
      </c>
      <c r="R29" s="39" t="s">
        <v>32</v>
      </c>
      <c r="S29" s="40">
        <f>COUNTIF(D7:P31,"Hiền")</f>
        <v>9</v>
      </c>
      <c r="T29" s="114"/>
      <c r="U29" s="44">
        <v>25</v>
      </c>
      <c r="V29" s="39" t="s">
        <v>68</v>
      </c>
    </row>
    <row r="30" spans="1:22" s="23" customFormat="1" ht="15.6">
      <c r="A30" s="109"/>
      <c r="B30" s="9">
        <v>2</v>
      </c>
      <c r="C30" s="11"/>
      <c r="D30" s="11"/>
      <c r="E30" s="13" t="s">
        <v>27</v>
      </c>
      <c r="F30" s="21" t="s">
        <v>66</v>
      </c>
      <c r="G30" s="23" t="s">
        <v>62</v>
      </c>
      <c r="H30" s="12" t="s">
        <v>51</v>
      </c>
      <c r="I30" s="12" t="s">
        <v>68</v>
      </c>
      <c r="J30" s="12" t="s">
        <v>33</v>
      </c>
      <c r="K30" s="12" t="s">
        <v>34</v>
      </c>
      <c r="L30" s="12" t="s">
        <v>58</v>
      </c>
      <c r="M30" s="18" t="s">
        <v>44</v>
      </c>
      <c r="N30" s="90" t="s">
        <v>83</v>
      </c>
      <c r="O30" s="89" t="s">
        <v>82</v>
      </c>
      <c r="P30" s="12" t="s">
        <v>49</v>
      </c>
      <c r="R30" s="39" t="s">
        <v>56</v>
      </c>
      <c r="S30" s="40">
        <f>COUNTIF(D10:P33,"Tr Thuý")</f>
        <v>5</v>
      </c>
      <c r="U30" s="21">
        <v>26</v>
      </c>
      <c r="V30" s="39" t="s">
        <v>71</v>
      </c>
    </row>
    <row r="31" spans="1:22" s="116" customFormat="1" ht="19.8" customHeight="1">
      <c r="A31" s="115" t="s">
        <v>91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R31" s="39" t="s">
        <v>68</v>
      </c>
      <c r="S31" s="40">
        <f>COUNTIF(D7:P34,"Thương")</f>
        <v>5</v>
      </c>
    </row>
    <row r="32" spans="1:22" s="117" customFormat="1" ht="18" customHeight="1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R32" s="118" t="s">
        <v>71</v>
      </c>
      <c r="S32" s="119">
        <f>COUNTIF(D7:P35,"Tuyền")</f>
        <v>5</v>
      </c>
    </row>
    <row r="33" spans="1:19" s="121" customFormat="1">
      <c r="A33" s="120"/>
      <c r="E33" s="122"/>
      <c r="F33" s="123"/>
      <c r="J33" s="124" t="s">
        <v>90</v>
      </c>
      <c r="K33" s="124"/>
      <c r="L33" s="124"/>
      <c r="M33" s="124"/>
      <c r="N33" s="124"/>
      <c r="O33" s="124"/>
      <c r="P33" s="124"/>
      <c r="R33" s="125"/>
      <c r="S33" s="126"/>
    </row>
    <row r="34" spans="1:19" s="121" customFormat="1">
      <c r="A34" s="120"/>
      <c r="E34" s="122"/>
      <c r="F34" s="123"/>
      <c r="K34" s="127" t="s">
        <v>74</v>
      </c>
      <c r="L34" s="127"/>
      <c r="M34" s="127"/>
      <c r="N34" s="127"/>
      <c r="O34" s="127"/>
      <c r="P34" s="127"/>
      <c r="R34" s="125"/>
      <c r="S34" s="126"/>
    </row>
    <row r="35" spans="1:19" s="121" customFormat="1">
      <c r="A35" s="120"/>
      <c r="E35" s="122"/>
      <c r="F35" s="123"/>
      <c r="K35" s="127" t="s">
        <v>75</v>
      </c>
      <c r="L35" s="127"/>
      <c r="M35" s="127"/>
      <c r="N35" s="127"/>
      <c r="O35" s="127"/>
      <c r="P35" s="127"/>
      <c r="R35" s="125"/>
      <c r="S35" s="126"/>
    </row>
    <row r="36" spans="1:19" s="121" customFormat="1">
      <c r="A36" s="120"/>
      <c r="B36" s="128"/>
      <c r="C36" s="128"/>
      <c r="D36" s="128"/>
      <c r="E36" s="128"/>
      <c r="F36" s="129"/>
      <c r="G36" s="128"/>
      <c r="H36" s="128"/>
      <c r="R36" s="125"/>
      <c r="S36" s="126"/>
    </row>
    <row r="37" spans="1:19" s="121" customFormat="1">
      <c r="A37" s="120"/>
      <c r="B37" s="128"/>
      <c r="C37" s="128"/>
      <c r="D37" s="128"/>
      <c r="E37" s="130"/>
      <c r="F37" s="130"/>
      <c r="G37" s="130"/>
      <c r="H37" s="130"/>
      <c r="R37" s="125"/>
      <c r="S37" s="126"/>
    </row>
    <row r="38" spans="1:19" s="121" customFormat="1">
      <c r="A38" s="120"/>
      <c r="B38" s="128"/>
      <c r="C38" s="128"/>
      <c r="D38" s="128"/>
      <c r="E38" s="128"/>
      <c r="F38" s="129"/>
      <c r="G38" s="128"/>
      <c r="H38" s="128"/>
      <c r="R38" s="125"/>
      <c r="S38" s="126"/>
    </row>
    <row r="39" spans="1:19" s="121" customFormat="1">
      <c r="A39" s="120"/>
      <c r="B39" s="128"/>
      <c r="C39" s="128"/>
      <c r="D39" s="128"/>
      <c r="E39" s="128"/>
      <c r="F39" s="129"/>
      <c r="G39" s="128"/>
      <c r="H39" s="128"/>
      <c r="I39" s="131"/>
      <c r="K39" s="131"/>
      <c r="R39" s="125"/>
      <c r="S39" s="126"/>
    </row>
    <row r="40" spans="1:19" s="121" customFormat="1">
      <c r="A40" s="120"/>
      <c r="B40" s="131"/>
      <c r="F40" s="132"/>
      <c r="G40" s="131"/>
      <c r="R40" s="125"/>
      <c r="S40" s="126"/>
    </row>
    <row r="41" spans="1:19" s="121" customFormat="1">
      <c r="A41" s="120"/>
      <c r="F41" s="123"/>
      <c r="G41" s="131"/>
      <c r="R41" s="125"/>
      <c r="S41" s="126"/>
    </row>
  </sheetData>
  <mergeCells count="31">
    <mergeCell ref="A1:F1"/>
    <mergeCell ref="A2:P2"/>
    <mergeCell ref="U2:V2"/>
    <mergeCell ref="C3:D3"/>
    <mergeCell ref="E3:L3"/>
    <mergeCell ref="R3:S4"/>
    <mergeCell ref="A3:B6"/>
    <mergeCell ref="O3:P4"/>
    <mergeCell ref="C4:D4"/>
    <mergeCell ref="E4:F4"/>
    <mergeCell ref="G4:H4"/>
    <mergeCell ref="I4:J4"/>
    <mergeCell ref="K4:L4"/>
    <mergeCell ref="C5:D5"/>
    <mergeCell ref="E5:F5"/>
    <mergeCell ref="G5:H5"/>
    <mergeCell ref="I5:J5"/>
    <mergeCell ref="K5:M5"/>
    <mergeCell ref="K34:P34"/>
    <mergeCell ref="K35:P35"/>
    <mergeCell ref="A7:A11"/>
    <mergeCell ref="A13:A17"/>
    <mergeCell ref="A19:A23"/>
    <mergeCell ref="A25:A30"/>
    <mergeCell ref="J33:P33"/>
    <mergeCell ref="A31:P32"/>
    <mergeCell ref="N5:N6"/>
    <mergeCell ref="O5:O6"/>
    <mergeCell ref="P5:P6"/>
    <mergeCell ref="R5:R6"/>
    <mergeCell ref="S5:S6"/>
  </mergeCells>
  <phoneticPr fontId="34" type="noConversion"/>
  <pageMargins left="0.70866141732283505" right="0.2" top="0.74803149606299202" bottom="0.74803149606299202" header="0.31496062992126" footer="0.31496062992126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1"/>
  <sheetViews>
    <sheetView workbookViewId="0">
      <selection activeCell="Q12" sqref="Q12"/>
    </sheetView>
  </sheetViews>
  <sheetFormatPr defaultColWidth="9" defaultRowHeight="18"/>
  <cols>
    <col min="1" max="1" width="10.109375" style="2" customWidth="1"/>
    <col min="2" max="2" width="5.88671875" customWidth="1"/>
    <col min="3" max="3" width="12.44140625" customWidth="1"/>
    <col min="4" max="4" width="12.33203125" style="6" customWidth="1"/>
    <col min="5" max="5" width="11.109375" customWidth="1"/>
    <col min="6" max="6" width="12.6640625" customWidth="1"/>
    <col min="7" max="7" width="10.6640625" customWidth="1"/>
    <col min="8" max="8" width="11.44140625" customWidth="1"/>
    <col min="9" max="9" width="10.6640625" customWidth="1"/>
    <col min="10" max="11" width="11.44140625" customWidth="1"/>
    <col min="12" max="12" width="17.109375" customWidth="1"/>
    <col min="13" max="13" width="18.33203125" customWidth="1"/>
    <col min="14" max="14" width="10" customWidth="1"/>
    <col min="15" max="15" width="4.88671875" customWidth="1"/>
    <col min="16" max="16" width="9.6640625" style="7" customWidth="1"/>
    <col min="17" max="17" width="16" style="8" customWidth="1"/>
    <col min="18" max="18" width="9.5546875" customWidth="1"/>
    <col min="19" max="19" width="7.109375" customWidth="1"/>
    <col min="20" max="20" width="14.6640625" customWidth="1"/>
  </cols>
  <sheetData>
    <row r="1" spans="1:20" ht="17.399999999999999">
      <c r="A1" s="70" t="s">
        <v>0</v>
      </c>
      <c r="B1" s="70"/>
      <c r="C1" s="70"/>
      <c r="D1" s="71"/>
    </row>
    <row r="2" spans="1:20" s="1" customFormat="1" ht="39" customHeight="1">
      <c r="A2" s="72" t="s">
        <v>81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P2" s="36"/>
      <c r="Q2" s="37"/>
      <c r="S2" s="73" t="s">
        <v>2</v>
      </c>
      <c r="T2" s="74"/>
    </row>
    <row r="3" spans="1:20" ht="18" customHeight="1">
      <c r="A3" s="80" t="s">
        <v>3</v>
      </c>
      <c r="B3" s="81"/>
      <c r="C3" s="75" t="s">
        <v>5</v>
      </c>
      <c r="D3" s="76"/>
      <c r="E3" s="76"/>
      <c r="F3" s="76"/>
      <c r="G3" s="76"/>
      <c r="H3" s="76"/>
      <c r="I3" s="76"/>
      <c r="J3" s="77"/>
      <c r="K3" s="30"/>
      <c r="L3" s="31"/>
      <c r="M3" s="85" t="s">
        <v>6</v>
      </c>
      <c r="N3" s="86"/>
      <c r="P3" s="78" t="s">
        <v>7</v>
      </c>
      <c r="Q3" s="78"/>
      <c r="S3" s="23"/>
      <c r="T3" s="23"/>
    </row>
    <row r="4" spans="1:20" s="2" customFormat="1" ht="17.100000000000001" customHeight="1">
      <c r="A4" s="82"/>
      <c r="B4" s="83"/>
      <c r="C4" s="67" t="s">
        <v>9</v>
      </c>
      <c r="D4" s="68"/>
      <c r="E4" s="68" t="s">
        <v>10</v>
      </c>
      <c r="F4" s="68"/>
      <c r="G4" s="68" t="s">
        <v>11</v>
      </c>
      <c r="H4" s="68"/>
      <c r="I4" s="68" t="s">
        <v>12</v>
      </c>
      <c r="J4" s="69"/>
      <c r="K4" s="32"/>
      <c r="L4" s="33"/>
      <c r="M4" s="87"/>
      <c r="N4" s="88"/>
      <c r="P4" s="79"/>
      <c r="Q4" s="79"/>
      <c r="S4" s="38"/>
      <c r="T4" s="38"/>
    </row>
    <row r="5" spans="1:20" s="2" customFormat="1">
      <c r="A5" s="82"/>
      <c r="B5" s="83"/>
      <c r="C5" s="63" t="s">
        <v>14</v>
      </c>
      <c r="D5" s="63"/>
      <c r="E5" s="63" t="s">
        <v>15</v>
      </c>
      <c r="F5" s="63"/>
      <c r="G5" s="63" t="s">
        <v>16</v>
      </c>
      <c r="H5" s="63"/>
      <c r="I5" s="64" t="s">
        <v>17</v>
      </c>
      <c r="J5" s="65"/>
      <c r="K5" s="66"/>
      <c r="L5" s="45" t="s">
        <v>18</v>
      </c>
      <c r="M5" s="45" t="s">
        <v>19</v>
      </c>
      <c r="N5" s="47" t="s">
        <v>20</v>
      </c>
      <c r="P5" s="49" t="s">
        <v>21</v>
      </c>
      <c r="Q5" s="51" t="s">
        <v>22</v>
      </c>
      <c r="S5" s="44">
        <v>1</v>
      </c>
      <c r="T5" s="39" t="s">
        <v>23</v>
      </c>
    </row>
    <row r="6" spans="1:20" s="2" customFormat="1">
      <c r="A6" s="84"/>
      <c r="B6" s="83"/>
      <c r="C6" s="42" t="s">
        <v>24</v>
      </c>
      <c r="D6" s="42" t="s">
        <v>25</v>
      </c>
      <c r="E6" s="43" t="s">
        <v>24</v>
      </c>
      <c r="F6" s="43" t="s">
        <v>25</v>
      </c>
      <c r="G6" s="43" t="s">
        <v>24</v>
      </c>
      <c r="H6" s="43" t="s">
        <v>25</v>
      </c>
      <c r="I6" s="43" t="s">
        <v>24</v>
      </c>
      <c r="J6" s="43" t="s">
        <v>25</v>
      </c>
      <c r="K6" s="43" t="s">
        <v>26</v>
      </c>
      <c r="L6" s="46"/>
      <c r="M6" s="46"/>
      <c r="N6" s="48"/>
      <c r="P6" s="50"/>
      <c r="Q6" s="52"/>
      <c r="S6" s="21">
        <v>2</v>
      </c>
      <c r="T6" s="39" t="s">
        <v>27</v>
      </c>
    </row>
    <row r="7" spans="1:20" ht="15.6">
      <c r="A7" s="58" t="s">
        <v>28</v>
      </c>
      <c r="B7" s="9">
        <v>2</v>
      </c>
      <c r="C7" s="12" t="s">
        <v>30</v>
      </c>
      <c r="D7" s="13" t="s">
        <v>27</v>
      </c>
      <c r="E7" s="12" t="s">
        <v>31</v>
      </c>
      <c r="F7" s="12" t="s">
        <v>32</v>
      </c>
      <c r="G7" s="12" t="s">
        <v>33</v>
      </c>
      <c r="H7" s="39" t="s">
        <v>71</v>
      </c>
      <c r="I7" s="12" t="s">
        <v>34</v>
      </c>
      <c r="J7" s="12" t="s">
        <v>35</v>
      </c>
      <c r="K7" s="11" t="s">
        <v>36</v>
      </c>
      <c r="L7" s="12" t="s">
        <v>37</v>
      </c>
      <c r="M7" s="34" t="s">
        <v>38</v>
      </c>
      <c r="N7" s="12" t="s">
        <v>39</v>
      </c>
      <c r="P7" s="11" t="s">
        <v>36</v>
      </c>
      <c r="Q7" s="40">
        <f>COUNTIF(C7:N28,"Yến CN")</f>
        <v>5</v>
      </c>
      <c r="S7" s="44">
        <v>3</v>
      </c>
      <c r="T7" s="39" t="s">
        <v>31</v>
      </c>
    </row>
    <row r="8" spans="1:20" ht="15.6">
      <c r="A8" s="59"/>
      <c r="B8" s="9">
        <v>3</v>
      </c>
      <c r="C8" s="12" t="s">
        <v>30</v>
      </c>
      <c r="D8" s="13" t="s">
        <v>27</v>
      </c>
      <c r="E8" s="12" t="s">
        <v>31</v>
      </c>
      <c r="F8" s="12" t="s">
        <v>32</v>
      </c>
      <c r="G8" s="12" t="s">
        <v>33</v>
      </c>
      <c r="H8" s="39" t="s">
        <v>71</v>
      </c>
      <c r="I8" s="12" t="s">
        <v>34</v>
      </c>
      <c r="J8" s="12" t="s">
        <v>35</v>
      </c>
      <c r="K8" s="11" t="s">
        <v>36</v>
      </c>
      <c r="L8" s="12" t="s">
        <v>37</v>
      </c>
      <c r="M8" s="34" t="s">
        <v>38</v>
      </c>
      <c r="N8" s="12" t="s">
        <v>39</v>
      </c>
      <c r="P8" s="39" t="s">
        <v>27</v>
      </c>
      <c r="Q8" s="40">
        <f>COUNTIF(C7:O30,"Ph. Trang")</f>
        <v>6</v>
      </c>
      <c r="S8" s="21">
        <v>4</v>
      </c>
      <c r="T8" s="39" t="s">
        <v>40</v>
      </c>
    </row>
    <row r="9" spans="1:20" ht="15.6">
      <c r="A9" s="59"/>
      <c r="B9" s="9">
        <v>4</v>
      </c>
      <c r="C9" s="12" t="s">
        <v>30</v>
      </c>
      <c r="D9" s="13" t="s">
        <v>27</v>
      </c>
      <c r="E9" s="12" t="s">
        <v>31</v>
      </c>
      <c r="F9" s="12" t="s">
        <v>32</v>
      </c>
      <c r="G9" s="12" t="s">
        <v>33</v>
      </c>
      <c r="H9" s="39" t="s">
        <v>71</v>
      </c>
      <c r="I9" s="12" t="s">
        <v>34</v>
      </c>
      <c r="J9" s="12" t="s">
        <v>35</v>
      </c>
      <c r="K9" s="11" t="s">
        <v>36</v>
      </c>
      <c r="L9" s="12" t="s">
        <v>37</v>
      </c>
      <c r="M9" s="34" t="s">
        <v>38</v>
      </c>
      <c r="N9" s="12" t="s">
        <v>39</v>
      </c>
      <c r="P9" s="39" t="s">
        <v>31</v>
      </c>
      <c r="Q9" s="40">
        <f>COUNTIF(C7:N31,"Ng. yến")</f>
        <v>9</v>
      </c>
      <c r="S9" s="44">
        <v>5</v>
      </c>
      <c r="T9" s="39" t="s">
        <v>33</v>
      </c>
    </row>
    <row r="10" spans="1:20" ht="15.6">
      <c r="A10" s="59"/>
      <c r="B10" s="9">
        <v>5</v>
      </c>
      <c r="C10" s="12" t="s">
        <v>30</v>
      </c>
      <c r="D10" s="13" t="s">
        <v>27</v>
      </c>
      <c r="E10" s="12" t="s">
        <v>31</v>
      </c>
      <c r="F10" s="12" t="s">
        <v>32</v>
      </c>
      <c r="G10" s="12" t="s">
        <v>33</v>
      </c>
      <c r="H10" s="39" t="s">
        <v>71</v>
      </c>
      <c r="I10" s="12" t="s">
        <v>34</v>
      </c>
      <c r="J10" s="12" t="s">
        <v>35</v>
      </c>
      <c r="K10" s="11" t="s">
        <v>36</v>
      </c>
      <c r="L10" s="12" t="s">
        <v>37</v>
      </c>
      <c r="M10" s="34" t="s">
        <v>38</v>
      </c>
      <c r="N10" s="12" t="s">
        <v>39</v>
      </c>
      <c r="P10" s="39" t="s">
        <v>40</v>
      </c>
      <c r="Q10" s="40">
        <f>COUNTIF(C7:N32,"Bình")</f>
        <v>9</v>
      </c>
      <c r="S10" s="21">
        <v>6</v>
      </c>
      <c r="T10" s="39" t="s">
        <v>30</v>
      </c>
    </row>
    <row r="11" spans="1:20" ht="15.6">
      <c r="A11" s="60"/>
      <c r="B11" s="9">
        <v>6</v>
      </c>
      <c r="C11" s="12" t="s">
        <v>30</v>
      </c>
      <c r="D11" s="13" t="s">
        <v>27</v>
      </c>
      <c r="E11" s="12" t="s">
        <v>31</v>
      </c>
      <c r="F11" s="12" t="s">
        <v>32</v>
      </c>
      <c r="G11" s="12" t="s">
        <v>33</v>
      </c>
      <c r="H11" s="39" t="s">
        <v>71</v>
      </c>
      <c r="I11" s="12" t="s">
        <v>34</v>
      </c>
      <c r="J11" s="12" t="s">
        <v>35</v>
      </c>
      <c r="K11" s="11" t="s">
        <v>36</v>
      </c>
      <c r="L11" s="12" t="s">
        <v>37</v>
      </c>
      <c r="M11" s="34" t="s">
        <v>38</v>
      </c>
      <c r="N11" s="12" t="s">
        <v>39</v>
      </c>
      <c r="P11" s="39" t="s">
        <v>33</v>
      </c>
      <c r="Q11" s="40">
        <f>COUNTIF(C7:N33,"Ng Trang")</f>
        <v>11</v>
      </c>
      <c r="S11" s="44">
        <v>7</v>
      </c>
      <c r="T11" s="39" t="s">
        <v>34</v>
      </c>
    </row>
    <row r="12" spans="1:20" s="3" customFormat="1" ht="16.8">
      <c r="A12" s="14"/>
      <c r="B12" s="15"/>
      <c r="C12" s="16"/>
      <c r="D12" s="17"/>
      <c r="E12" s="17"/>
      <c r="F12" s="12"/>
      <c r="G12" s="35"/>
      <c r="H12" s="35"/>
      <c r="I12" s="35"/>
      <c r="J12" s="12"/>
      <c r="K12" s="12"/>
      <c r="L12" s="35"/>
      <c r="M12" s="34"/>
      <c r="N12" s="35"/>
      <c r="P12" s="39" t="s">
        <v>30</v>
      </c>
      <c r="Q12" s="40">
        <f>COUNTIF(C7:O34,"Dương")</f>
        <v>6</v>
      </c>
      <c r="S12" s="21">
        <v>8</v>
      </c>
      <c r="T12" s="39" t="s">
        <v>41</v>
      </c>
    </row>
    <row r="13" spans="1:20" ht="15.6">
      <c r="A13" s="58" t="s">
        <v>42</v>
      </c>
      <c r="B13" s="9">
        <v>2</v>
      </c>
      <c r="C13" s="18" t="s">
        <v>44</v>
      </c>
      <c r="D13" s="11" t="s">
        <v>29</v>
      </c>
      <c r="E13" s="12" t="s">
        <v>31</v>
      </c>
      <c r="F13" s="23" t="s">
        <v>62</v>
      </c>
      <c r="G13" s="12" t="s">
        <v>43</v>
      </c>
      <c r="H13" s="12" t="s">
        <v>41</v>
      </c>
      <c r="I13" s="12" t="s">
        <v>34</v>
      </c>
      <c r="J13" s="12" t="s">
        <v>45</v>
      </c>
      <c r="K13" s="12" t="s">
        <v>46</v>
      </c>
      <c r="L13" s="12" t="s">
        <v>47</v>
      </c>
      <c r="M13" s="34" t="s">
        <v>48</v>
      </c>
      <c r="N13" s="12" t="s">
        <v>49</v>
      </c>
      <c r="P13" s="39" t="s">
        <v>34</v>
      </c>
      <c r="Q13" s="40">
        <f>COUNTIF(C7:N30,"Định")</f>
        <v>12</v>
      </c>
      <c r="S13" s="44">
        <v>9</v>
      </c>
      <c r="T13" s="39" t="s">
        <v>44</v>
      </c>
    </row>
    <row r="14" spans="1:20" ht="15.6">
      <c r="A14" s="59"/>
      <c r="B14" s="9">
        <v>3</v>
      </c>
      <c r="C14" s="18" t="s">
        <v>44</v>
      </c>
      <c r="D14" s="11" t="s">
        <v>29</v>
      </c>
      <c r="E14" s="12" t="s">
        <v>31</v>
      </c>
      <c r="F14" s="23" t="s">
        <v>62</v>
      </c>
      <c r="G14" s="12" t="s">
        <v>43</v>
      </c>
      <c r="H14" s="12" t="s">
        <v>41</v>
      </c>
      <c r="I14" s="12" t="s">
        <v>34</v>
      </c>
      <c r="J14" s="12" t="s">
        <v>45</v>
      </c>
      <c r="K14" s="12" t="s">
        <v>46</v>
      </c>
      <c r="L14" s="12" t="s">
        <v>47</v>
      </c>
      <c r="M14" s="34" t="s">
        <v>48</v>
      </c>
      <c r="N14" s="12" t="s">
        <v>49</v>
      </c>
      <c r="P14" s="39" t="s">
        <v>41</v>
      </c>
      <c r="Q14" s="40">
        <f>COUNTIF(C7:N35,"Dương Linh")</f>
        <v>5</v>
      </c>
      <c r="S14" s="21">
        <v>10</v>
      </c>
      <c r="T14" s="39" t="s">
        <v>50</v>
      </c>
    </row>
    <row r="15" spans="1:20" ht="15.6">
      <c r="A15" s="59"/>
      <c r="B15" s="9">
        <v>4</v>
      </c>
      <c r="C15" s="18" t="s">
        <v>44</v>
      </c>
      <c r="D15" s="11" t="s">
        <v>29</v>
      </c>
      <c r="E15" s="12" t="s">
        <v>51</v>
      </c>
      <c r="F15" s="23" t="s">
        <v>62</v>
      </c>
      <c r="G15" s="12" t="s">
        <v>43</v>
      </c>
      <c r="H15" s="12" t="s">
        <v>41</v>
      </c>
      <c r="I15" s="12" t="s">
        <v>34</v>
      </c>
      <c r="J15" s="12" t="s">
        <v>45</v>
      </c>
      <c r="K15" s="12" t="s">
        <v>46</v>
      </c>
      <c r="L15" s="12" t="s">
        <v>47</v>
      </c>
      <c r="M15" s="34" t="s">
        <v>48</v>
      </c>
      <c r="N15" s="12" t="s">
        <v>49</v>
      </c>
      <c r="P15" s="39" t="s">
        <v>44</v>
      </c>
      <c r="Q15" s="40">
        <f>COUNTIF(C7:N35,"Phạm Yến")</f>
        <v>6</v>
      </c>
      <c r="S15" s="44">
        <v>11</v>
      </c>
      <c r="T15" s="39" t="s">
        <v>52</v>
      </c>
    </row>
    <row r="16" spans="1:20" ht="15.6">
      <c r="A16" s="59"/>
      <c r="B16" s="9">
        <v>5</v>
      </c>
      <c r="C16" s="18" t="s">
        <v>44</v>
      </c>
      <c r="D16" s="11" t="s">
        <v>29</v>
      </c>
      <c r="E16" s="12" t="s">
        <v>51</v>
      </c>
      <c r="F16" s="23" t="s">
        <v>62</v>
      </c>
      <c r="G16" s="12" t="s">
        <v>43</v>
      </c>
      <c r="H16" s="12" t="s">
        <v>41</v>
      </c>
      <c r="I16" s="12" t="s">
        <v>34</v>
      </c>
      <c r="J16" s="12" t="s">
        <v>45</v>
      </c>
      <c r="K16" s="12" t="s">
        <v>46</v>
      </c>
      <c r="L16" s="12" t="s">
        <v>47</v>
      </c>
      <c r="M16" s="34" t="s">
        <v>48</v>
      </c>
      <c r="N16" s="12" t="s">
        <v>49</v>
      </c>
      <c r="P16" s="39" t="s">
        <v>50</v>
      </c>
      <c r="Q16" s="40">
        <f>COUNTIF(C7:N36,"Dung B")</f>
        <v>5</v>
      </c>
      <c r="S16" s="21">
        <v>12</v>
      </c>
      <c r="T16" s="39" t="s">
        <v>53</v>
      </c>
    </row>
    <row r="17" spans="1:20" ht="15.6">
      <c r="A17" s="60"/>
      <c r="B17" s="9">
        <v>6</v>
      </c>
      <c r="C17" s="18" t="s">
        <v>44</v>
      </c>
      <c r="D17" s="11" t="s">
        <v>29</v>
      </c>
      <c r="E17" s="12" t="s">
        <v>51</v>
      </c>
      <c r="F17" s="23" t="s">
        <v>62</v>
      </c>
      <c r="G17" s="12" t="s">
        <v>43</v>
      </c>
      <c r="H17" s="12" t="s">
        <v>41</v>
      </c>
      <c r="I17" s="12" t="s">
        <v>34</v>
      </c>
      <c r="J17" s="12" t="s">
        <v>45</v>
      </c>
      <c r="K17" s="12" t="s">
        <v>46</v>
      </c>
      <c r="L17" s="12" t="s">
        <v>47</v>
      </c>
      <c r="M17" s="34" t="s">
        <v>48</v>
      </c>
      <c r="N17" s="12" t="s">
        <v>49</v>
      </c>
      <c r="P17" s="39" t="s">
        <v>52</v>
      </c>
      <c r="Q17" s="40">
        <f>COUNTIF(C7:N37,"Lệ Thuý")</f>
        <v>9</v>
      </c>
      <c r="S17" s="44">
        <v>13</v>
      </c>
      <c r="T17" s="39" t="s">
        <v>43</v>
      </c>
    </row>
    <row r="18" spans="1:20" s="4" customFormat="1" ht="16.8">
      <c r="A18" s="19"/>
      <c r="B18" s="9"/>
      <c r="C18" s="18"/>
      <c r="D18" s="12"/>
      <c r="E18" s="12"/>
      <c r="F18" s="12"/>
      <c r="G18" s="12"/>
      <c r="H18" s="12"/>
      <c r="I18" s="12"/>
      <c r="J18" s="12"/>
      <c r="K18" s="12"/>
      <c r="L18" s="12"/>
      <c r="M18" s="34"/>
      <c r="N18" s="12"/>
      <c r="P18" s="39" t="s">
        <v>53</v>
      </c>
      <c r="Q18" s="40">
        <f>COUNTIF(C7:N38,"Phượng")</f>
        <v>5</v>
      </c>
      <c r="S18" s="21">
        <v>14</v>
      </c>
      <c r="T18" s="39" t="s">
        <v>45</v>
      </c>
    </row>
    <row r="19" spans="1:20" ht="15.6">
      <c r="A19" s="58" t="s">
        <v>54</v>
      </c>
      <c r="B19" s="9">
        <v>2</v>
      </c>
      <c r="C19" s="20" t="s">
        <v>56</v>
      </c>
      <c r="D19" s="12" t="s">
        <v>57</v>
      </c>
      <c r="E19" s="12" t="s">
        <v>50</v>
      </c>
      <c r="F19" s="13" t="s">
        <v>40</v>
      </c>
      <c r="G19" s="12" t="s">
        <v>33</v>
      </c>
      <c r="H19" s="12" t="s">
        <v>53</v>
      </c>
      <c r="I19" s="12" t="s">
        <v>46</v>
      </c>
      <c r="J19" s="12" t="s">
        <v>58</v>
      </c>
      <c r="K19" s="12" t="s">
        <v>35</v>
      </c>
      <c r="L19" s="12" t="s">
        <v>59</v>
      </c>
      <c r="M19" s="34" t="s">
        <v>48</v>
      </c>
      <c r="N19" s="12" t="s">
        <v>49</v>
      </c>
      <c r="P19" s="39" t="s">
        <v>43</v>
      </c>
      <c r="Q19" s="40">
        <f>COUNTIF(C7:N39,"Nhung")</f>
        <v>11</v>
      </c>
      <c r="S19" s="44">
        <v>15</v>
      </c>
      <c r="T19" s="39" t="s">
        <v>35</v>
      </c>
    </row>
    <row r="20" spans="1:20" ht="15.6">
      <c r="A20" s="59"/>
      <c r="B20" s="9">
        <v>3</v>
      </c>
      <c r="C20" s="20" t="s">
        <v>56</v>
      </c>
      <c r="D20" s="12" t="s">
        <v>57</v>
      </c>
      <c r="E20" s="12" t="s">
        <v>50</v>
      </c>
      <c r="F20" s="13" t="s">
        <v>40</v>
      </c>
      <c r="G20" s="12" t="s">
        <v>33</v>
      </c>
      <c r="H20" s="12" t="s">
        <v>53</v>
      </c>
      <c r="I20" s="12" t="s">
        <v>46</v>
      </c>
      <c r="J20" s="12" t="s">
        <v>58</v>
      </c>
      <c r="K20" s="12" t="s">
        <v>35</v>
      </c>
      <c r="L20" s="12" t="s">
        <v>59</v>
      </c>
      <c r="M20" s="34" t="s">
        <v>48</v>
      </c>
      <c r="N20" s="12" t="s">
        <v>49</v>
      </c>
      <c r="P20" s="39" t="s">
        <v>45</v>
      </c>
      <c r="Q20" s="40">
        <f>COUNTIF(C7:N40,"Thu")</f>
        <v>5</v>
      </c>
      <c r="S20" s="21">
        <v>16</v>
      </c>
      <c r="T20" s="39" t="s">
        <v>29</v>
      </c>
    </row>
    <row r="21" spans="1:20" ht="15.6">
      <c r="A21" s="59"/>
      <c r="B21" s="9">
        <v>4</v>
      </c>
      <c r="C21" s="20" t="s">
        <v>56</v>
      </c>
      <c r="D21" s="12" t="s">
        <v>57</v>
      </c>
      <c r="E21" s="12" t="s">
        <v>50</v>
      </c>
      <c r="F21" s="13" t="s">
        <v>40</v>
      </c>
      <c r="G21" s="12" t="s">
        <v>33</v>
      </c>
      <c r="H21" s="12" t="s">
        <v>53</v>
      </c>
      <c r="I21" s="12" t="s">
        <v>46</v>
      </c>
      <c r="J21" s="12" t="s">
        <v>58</v>
      </c>
      <c r="K21" s="12" t="s">
        <v>35</v>
      </c>
      <c r="L21" s="12" t="s">
        <v>60</v>
      </c>
      <c r="M21" s="34" t="s">
        <v>48</v>
      </c>
      <c r="N21" s="12" t="s">
        <v>49</v>
      </c>
      <c r="P21" s="39" t="s">
        <v>35</v>
      </c>
      <c r="Q21" s="40">
        <f>COUNTIF(C7:O41,"Mùi")</f>
        <v>12</v>
      </c>
      <c r="S21" s="44">
        <v>17</v>
      </c>
      <c r="T21" s="39" t="s">
        <v>57</v>
      </c>
    </row>
    <row r="22" spans="1:20" ht="15.6">
      <c r="A22" s="59"/>
      <c r="B22" s="9">
        <v>5</v>
      </c>
      <c r="C22" s="20" t="s">
        <v>56</v>
      </c>
      <c r="D22" s="12" t="s">
        <v>57</v>
      </c>
      <c r="E22" s="12" t="s">
        <v>50</v>
      </c>
      <c r="F22" s="21" t="s">
        <v>61</v>
      </c>
      <c r="G22" s="12" t="s">
        <v>33</v>
      </c>
      <c r="H22" s="12" t="s">
        <v>53</v>
      </c>
      <c r="I22" s="12" t="s">
        <v>46</v>
      </c>
      <c r="J22" s="12" t="s">
        <v>58</v>
      </c>
      <c r="K22" s="12" t="s">
        <v>35</v>
      </c>
      <c r="L22" s="12" t="s">
        <v>60</v>
      </c>
      <c r="M22" s="34" t="s">
        <v>48</v>
      </c>
      <c r="N22" s="12" t="s">
        <v>49</v>
      </c>
      <c r="P22" s="39" t="s">
        <v>29</v>
      </c>
      <c r="Q22" s="40">
        <f>COUNTIF(C7:N42,"Nhàn")</f>
        <v>5</v>
      </c>
      <c r="S22" s="21">
        <v>18</v>
      </c>
      <c r="T22" s="39" t="s">
        <v>62</v>
      </c>
    </row>
    <row r="23" spans="1:20" ht="15.6">
      <c r="A23" s="60"/>
      <c r="B23" s="9">
        <v>6</v>
      </c>
      <c r="C23" s="20" t="s">
        <v>56</v>
      </c>
      <c r="D23" s="12" t="s">
        <v>57</v>
      </c>
      <c r="E23" s="12" t="s">
        <v>50</v>
      </c>
      <c r="F23" s="21" t="s">
        <v>61</v>
      </c>
      <c r="G23" s="12" t="s">
        <v>33</v>
      </c>
      <c r="H23" s="12" t="s">
        <v>53</v>
      </c>
      <c r="I23" s="12" t="s">
        <v>46</v>
      </c>
      <c r="J23" s="12" t="s">
        <v>58</v>
      </c>
      <c r="K23" s="12" t="s">
        <v>35</v>
      </c>
      <c r="L23" s="12" t="s">
        <v>63</v>
      </c>
      <c r="M23" s="34" t="s">
        <v>48</v>
      </c>
      <c r="N23" s="12" t="s">
        <v>49</v>
      </c>
      <c r="P23" s="39" t="s">
        <v>57</v>
      </c>
      <c r="Q23" s="40">
        <f>COUNTIF(C7:N43,"Hạnh")</f>
        <v>6</v>
      </c>
      <c r="S23" s="44">
        <v>19</v>
      </c>
      <c r="T23" s="39" t="s">
        <v>58</v>
      </c>
    </row>
    <row r="24" spans="1:20" s="4" customFormat="1" ht="16.8">
      <c r="A24" s="19"/>
      <c r="B24" s="9"/>
      <c r="C24" s="18"/>
      <c r="D24" s="13"/>
      <c r="E24" s="12"/>
      <c r="F24" s="12"/>
      <c r="G24" s="12"/>
      <c r="H24" s="12"/>
      <c r="I24" s="12"/>
      <c r="J24" s="12"/>
      <c r="K24" s="12"/>
      <c r="L24" s="12"/>
      <c r="M24" s="34"/>
      <c r="N24" s="12"/>
      <c r="P24" s="39" t="s">
        <v>62</v>
      </c>
      <c r="Q24" s="40">
        <f>COUNTIF(C7:N44,"Đ. Trang ")</f>
        <v>9</v>
      </c>
      <c r="S24" s="21">
        <v>20</v>
      </c>
      <c r="T24" s="39" t="s">
        <v>46</v>
      </c>
    </row>
    <row r="25" spans="1:20" ht="15.6">
      <c r="A25" s="61" t="s">
        <v>64</v>
      </c>
      <c r="B25" s="9">
        <v>2</v>
      </c>
      <c r="C25" s="22" t="s">
        <v>65</v>
      </c>
      <c r="D25" s="21" t="s">
        <v>66</v>
      </c>
      <c r="E25" s="23" t="s">
        <v>57</v>
      </c>
      <c r="F25" s="12" t="s">
        <v>51</v>
      </c>
      <c r="G25" s="12" t="s">
        <v>33</v>
      </c>
      <c r="H25" s="12" t="s">
        <v>43</v>
      </c>
      <c r="I25" s="12" t="s">
        <v>46</v>
      </c>
      <c r="J25" s="12" t="s">
        <v>32</v>
      </c>
      <c r="K25" s="12" t="s">
        <v>40</v>
      </c>
      <c r="L25" s="12" t="s">
        <v>67</v>
      </c>
      <c r="M25" s="34" t="s">
        <v>38</v>
      </c>
      <c r="N25" s="12"/>
      <c r="P25" s="39" t="s">
        <v>58</v>
      </c>
      <c r="Q25" s="40">
        <f>COUNTIF(C3:O32,"Ánh")</f>
        <v>5</v>
      </c>
      <c r="S25" s="44">
        <v>21</v>
      </c>
      <c r="T25" s="39" t="s">
        <v>65</v>
      </c>
    </row>
    <row r="26" spans="1:20" ht="15.6">
      <c r="A26" s="59"/>
      <c r="B26" s="9">
        <v>3</v>
      </c>
      <c r="C26" s="18" t="s">
        <v>65</v>
      </c>
      <c r="D26" s="21" t="s">
        <v>66</v>
      </c>
      <c r="E26" s="23" t="s">
        <v>62</v>
      </c>
      <c r="F26" s="12" t="s">
        <v>51</v>
      </c>
      <c r="G26" s="12" t="s">
        <v>68</v>
      </c>
      <c r="H26" s="12" t="s">
        <v>43</v>
      </c>
      <c r="I26" s="12" t="s">
        <v>46</v>
      </c>
      <c r="J26" s="12" t="s">
        <v>32</v>
      </c>
      <c r="K26" s="12" t="s">
        <v>40</v>
      </c>
      <c r="L26" s="12" t="s">
        <v>67</v>
      </c>
      <c r="M26" s="34" t="s">
        <v>38</v>
      </c>
      <c r="N26" s="12"/>
      <c r="P26" s="39" t="s">
        <v>46</v>
      </c>
      <c r="Q26" s="40">
        <f>COUNTIF(C7:N30,"Ngọc")</f>
        <v>12</v>
      </c>
      <c r="S26" s="21">
        <v>22</v>
      </c>
      <c r="T26" s="39" t="s">
        <v>66</v>
      </c>
    </row>
    <row r="27" spans="1:20" ht="15.6">
      <c r="A27" s="59"/>
      <c r="B27" s="9">
        <v>4</v>
      </c>
      <c r="C27" s="18" t="s">
        <v>65</v>
      </c>
      <c r="D27" s="21" t="s">
        <v>66</v>
      </c>
      <c r="E27" s="23" t="s">
        <v>62</v>
      </c>
      <c r="F27" s="12" t="s">
        <v>51</v>
      </c>
      <c r="G27" s="12" t="s">
        <v>68</v>
      </c>
      <c r="H27" s="12" t="s">
        <v>43</v>
      </c>
      <c r="I27" s="12" t="s">
        <v>35</v>
      </c>
      <c r="J27" s="12" t="s">
        <v>32</v>
      </c>
      <c r="K27" s="12" t="s">
        <v>40</v>
      </c>
      <c r="L27" s="12" t="s">
        <v>69</v>
      </c>
      <c r="M27" s="34" t="s">
        <v>38</v>
      </c>
      <c r="N27" s="12"/>
      <c r="P27" s="39" t="s">
        <v>65</v>
      </c>
      <c r="Q27" s="40">
        <f>COUNTIF(C8:N31,"Ng. Thúy")</f>
        <v>5</v>
      </c>
      <c r="S27" s="44">
        <v>23</v>
      </c>
      <c r="T27" s="39" t="s">
        <v>32</v>
      </c>
    </row>
    <row r="28" spans="1:20" ht="15.6">
      <c r="A28" s="59"/>
      <c r="B28" s="9">
        <v>5</v>
      </c>
      <c r="C28" s="18" t="s">
        <v>65</v>
      </c>
      <c r="D28" s="21" t="s">
        <v>66</v>
      </c>
      <c r="E28" s="23" t="s">
        <v>62</v>
      </c>
      <c r="F28" s="12" t="s">
        <v>51</v>
      </c>
      <c r="G28" s="12" t="s">
        <v>68</v>
      </c>
      <c r="H28" s="12" t="s">
        <v>43</v>
      </c>
      <c r="I28" s="12" t="s">
        <v>35</v>
      </c>
      <c r="J28" s="12" t="s">
        <v>32</v>
      </c>
      <c r="K28" s="12" t="s">
        <v>40</v>
      </c>
      <c r="L28" s="12" t="s">
        <v>69</v>
      </c>
      <c r="M28" s="34" t="s">
        <v>38</v>
      </c>
      <c r="N28" s="12"/>
      <c r="P28" s="39" t="s">
        <v>66</v>
      </c>
      <c r="Q28" s="40">
        <f>COUNTIF(C7:N32,"Phí Yến")</f>
        <v>6</v>
      </c>
      <c r="S28" s="21">
        <v>24</v>
      </c>
      <c r="T28" s="39" t="s">
        <v>56</v>
      </c>
    </row>
    <row r="29" spans="1:20" ht="15.6">
      <c r="A29" s="62"/>
      <c r="B29" s="9">
        <v>6</v>
      </c>
      <c r="C29" s="18" t="s">
        <v>65</v>
      </c>
      <c r="D29" s="21" t="s">
        <v>66</v>
      </c>
      <c r="E29" s="23" t="s">
        <v>62</v>
      </c>
      <c r="F29" s="12" t="s">
        <v>51</v>
      </c>
      <c r="G29" s="12" t="s">
        <v>68</v>
      </c>
      <c r="H29" s="12" t="s">
        <v>43</v>
      </c>
      <c r="I29" s="12" t="s">
        <v>34</v>
      </c>
      <c r="J29" s="12" t="s">
        <v>32</v>
      </c>
      <c r="K29" s="12" t="s">
        <v>40</v>
      </c>
      <c r="L29" s="12" t="s">
        <v>70</v>
      </c>
      <c r="M29" s="34" t="s">
        <v>38</v>
      </c>
      <c r="N29" s="12"/>
      <c r="P29" s="39" t="s">
        <v>32</v>
      </c>
      <c r="Q29" s="40">
        <f>COUNTIF(C7:N31,"Hiền")</f>
        <v>10</v>
      </c>
      <c r="R29" s="41"/>
      <c r="S29" s="44">
        <v>25</v>
      </c>
      <c r="T29" s="39" t="s">
        <v>68</v>
      </c>
    </row>
    <row r="30" spans="1:20" ht="15.6">
      <c r="A30" s="62"/>
      <c r="B30" s="9">
        <v>2</v>
      </c>
      <c r="C30" s="18" t="s">
        <v>44</v>
      </c>
      <c r="D30" s="21" t="s">
        <v>66</v>
      </c>
      <c r="E30" s="23" t="s">
        <v>30</v>
      </c>
      <c r="F30" s="12" t="s">
        <v>51</v>
      </c>
      <c r="G30" s="12" t="s">
        <v>68</v>
      </c>
      <c r="H30" s="12" t="s">
        <v>43</v>
      </c>
      <c r="I30" s="12" t="s">
        <v>34</v>
      </c>
      <c r="J30" s="13" t="s">
        <v>27</v>
      </c>
      <c r="K30" s="12" t="s">
        <v>40</v>
      </c>
      <c r="L30" s="12" t="s">
        <v>70</v>
      </c>
      <c r="M30" s="34" t="s">
        <v>38</v>
      </c>
      <c r="N30" s="12"/>
      <c r="P30" s="39" t="s">
        <v>56</v>
      </c>
      <c r="Q30" s="40">
        <f>COUNTIF(C10:N33,"Tr Thuý")</f>
        <v>5</v>
      </c>
      <c r="S30" s="21">
        <v>26</v>
      </c>
      <c r="T30" s="39" t="s">
        <v>71</v>
      </c>
    </row>
    <row r="31" spans="1:20" s="5" customFormat="1" ht="19.05" customHeight="1">
      <c r="A31" s="53" t="s">
        <v>72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5"/>
      <c r="P31" s="39" t="s">
        <v>68</v>
      </c>
      <c r="Q31" s="40">
        <f>COUNTIF(C7:N34,"Thương")</f>
        <v>5</v>
      </c>
    </row>
    <row r="32" spans="1:20">
      <c r="H32" s="56" t="s">
        <v>73</v>
      </c>
      <c r="I32" s="56"/>
      <c r="J32" s="56"/>
      <c r="K32" s="56"/>
      <c r="L32" s="56"/>
      <c r="M32" s="56"/>
      <c r="N32" s="56"/>
      <c r="P32" s="39" t="s">
        <v>71</v>
      </c>
      <c r="Q32" s="40">
        <f>COUNTIF(C7:N35,"Tuyền")</f>
        <v>5</v>
      </c>
    </row>
    <row r="33" spans="2:14">
      <c r="C33" s="24"/>
    </row>
    <row r="34" spans="2:14">
      <c r="C34" s="24"/>
      <c r="I34" s="57" t="s">
        <v>74</v>
      </c>
      <c r="J34" s="57"/>
      <c r="K34" s="57"/>
      <c r="L34" s="57"/>
      <c r="M34" s="57"/>
      <c r="N34" s="57"/>
    </row>
    <row r="35" spans="2:14">
      <c r="C35" s="24"/>
      <c r="I35" s="57" t="s">
        <v>75</v>
      </c>
      <c r="J35" s="57"/>
      <c r="K35" s="57"/>
      <c r="L35" s="57"/>
      <c r="M35" s="57"/>
      <c r="N35" s="57"/>
    </row>
    <row r="36" spans="2:14">
      <c r="B36" s="25"/>
      <c r="C36" s="25"/>
      <c r="D36" s="26" t="s">
        <v>76</v>
      </c>
      <c r="E36" s="25"/>
      <c r="F36" s="25"/>
    </row>
    <row r="37" spans="2:14">
      <c r="B37" s="25" t="s">
        <v>77</v>
      </c>
      <c r="C37" s="27"/>
      <c r="D37" s="27"/>
      <c r="E37" s="27"/>
      <c r="F37" s="27"/>
    </row>
    <row r="38" spans="2:14">
      <c r="B38" s="25" t="s">
        <v>78</v>
      </c>
      <c r="C38" s="25"/>
      <c r="D38" s="26"/>
      <c r="E38" s="25"/>
      <c r="F38" s="25"/>
    </row>
    <row r="39" spans="2:14">
      <c r="B39" s="25" t="s">
        <v>79</v>
      </c>
      <c r="C39" s="25"/>
      <c r="D39" s="26"/>
      <c r="E39" s="25"/>
      <c r="F39" s="25"/>
      <c r="G39" s="28"/>
      <c r="I39" s="28"/>
    </row>
    <row r="40" spans="2:14">
      <c r="B40" s="28" t="s">
        <v>80</v>
      </c>
      <c r="D40" s="29"/>
      <c r="E40" s="28"/>
    </row>
    <row r="41" spans="2:14">
      <c r="E41" s="28"/>
    </row>
  </sheetData>
  <mergeCells count="28">
    <mergeCell ref="A1:D1"/>
    <mergeCell ref="A2:N2"/>
    <mergeCell ref="S2:T2"/>
    <mergeCell ref="C3:J3"/>
    <mergeCell ref="A3:B6"/>
    <mergeCell ref="M3:N4"/>
    <mergeCell ref="P3:Q4"/>
    <mergeCell ref="C5:D5"/>
    <mergeCell ref="E5:F5"/>
    <mergeCell ref="G5:H5"/>
    <mergeCell ref="I5:K5"/>
    <mergeCell ref="C4:D4"/>
    <mergeCell ref="E4:F4"/>
    <mergeCell ref="G4:H4"/>
    <mergeCell ref="I4:J4"/>
    <mergeCell ref="A31:N31"/>
    <mergeCell ref="H32:N32"/>
    <mergeCell ref="I34:N34"/>
    <mergeCell ref="I35:N35"/>
    <mergeCell ref="A7:A11"/>
    <mergeCell ref="A13:A17"/>
    <mergeCell ref="A19:A23"/>
    <mergeCell ref="A25:A30"/>
    <mergeCell ref="L5:L6"/>
    <mergeCell ref="M5:M6"/>
    <mergeCell ref="N5:N6"/>
    <mergeCell ref="P5:P6"/>
    <mergeCell ref="Q5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Phân lịch 28.5  (2)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HaiYen</cp:lastModifiedBy>
  <cp:lastPrinted>2025-05-30T09:21:20Z</cp:lastPrinted>
  <dcterms:created xsi:type="dcterms:W3CDTF">2024-05-27T12:59:00Z</dcterms:created>
  <dcterms:modified xsi:type="dcterms:W3CDTF">2025-05-30T09:38:50Z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6F71E99436274D8A8BC0AEB3C91C0285_13</vt:lpwstr>
  </property>
  <property fmtid="{D5CDD505-2E9C-101B-9397-08002B2CF9AE}" pid="3" name="KSOProductBuildVer">
    <vt:lpwstr>1033-12.2.0.21179</vt:lpwstr>
  </property>
</Properties>
</file>